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Tabelle1" sheetId="1" r:id="rId1"/>
  </sheets>
  <definedNames>
    <definedName name="punkte1">'Tabelle1'!$K$5:$L$32</definedName>
    <definedName name="punkte2">'Tabelle1'!$K$35:$L$62</definedName>
    <definedName name="punkte3">'Tabelle1'!$K$65:$L$92</definedName>
    <definedName name="punkte4">'Tabelle1'!$K$95:$L$122</definedName>
    <definedName name="punkte5">'Tabelle1'!$K$125:$L$152</definedName>
    <definedName name="punkte6">'Tabelle1'!$K$155:$L$182</definedName>
    <definedName name="punkte7">'Tabelle1'!$K$185:$L$212</definedName>
    <definedName name="punkte8">'Tabelle1'!$K$215:$L$242</definedName>
    <definedName name="rang1">'Tabelle1'!$N$5:$N$32</definedName>
    <definedName name="rang2">'Tabelle1'!$N$35:$N$62</definedName>
    <definedName name="rang3">'Tabelle1'!$N$65:$N$92</definedName>
    <definedName name="rang4">'Tabelle1'!$N$95:$N$122</definedName>
    <definedName name="rang5">'Tabelle1'!$N$125:$N$152</definedName>
    <definedName name="rang6">'Tabelle1'!$N$155:$N$182</definedName>
    <definedName name="rang7">'Tabelle1'!$N$185:$N$212</definedName>
    <definedName name="rang8">'Tabelle1'!$N$215:$N$242</definedName>
    <definedName name="runde1">'Tabelle1'!$J$5:$L$32</definedName>
    <definedName name="runde2">'Tabelle1'!$J$35:$K$62</definedName>
    <definedName name="runde3">'Tabelle1'!$J$65:$K$92</definedName>
    <definedName name="runde4">'Tabelle1'!$J$95:$K$122</definedName>
    <definedName name="runde5">'Tabelle1'!$J$125:$K$152</definedName>
    <definedName name="runde6">'Tabelle1'!$J$155:$K$182</definedName>
    <definedName name="runde7">'Tabelle1'!$J$185:$K$212</definedName>
    <definedName name="runde8">'Tabelle1'!$J$215:$K$242</definedName>
    <definedName name="score">'Tabelle1'!$T$6:$U$48</definedName>
  </definedNames>
  <calcPr fullCalcOnLoad="1"/>
</workbook>
</file>

<file path=xl/sharedStrings.xml><?xml version="1.0" encoding="utf-8"?>
<sst xmlns="http://schemas.openxmlformats.org/spreadsheetml/2006/main" count="190" uniqueCount="50">
  <si>
    <t>Double Disc Court – Swiss System</t>
  </si>
  <si>
    <t>...for every point</t>
  </si>
  <si>
    <t>...1 – 3 points</t>
  </si>
  <si>
    <t>Round 1</t>
  </si>
  <si>
    <t>tmp</t>
  </si>
  <si>
    <t>pts</t>
  </si>
  <si>
    <t>rank</t>
  </si>
  <si>
    <t>points</t>
  </si>
  <si>
    <t>Tiebreaker</t>
  </si>
  <si>
    <t>How to use this sheet</t>
  </si>
  <si>
    <t>Hans</t>
  </si>
  <si>
    <t>Results:</t>
  </si>
  <si>
    <t xml:space="preserve">Enter the names of all participants in the left column. </t>
  </si>
  <si>
    <t>Win by...</t>
  </si>
  <si>
    <t>Points</t>
  </si>
  <si>
    <t>variant a</t>
  </si>
  <si>
    <t>variant b</t>
  </si>
  <si>
    <t>Michiel</t>
  </si>
  <si>
    <t xml:space="preserve">Match: </t>
  </si>
  <si>
    <t xml:space="preserve">Then play according to the Match list and enter the results. </t>
  </si>
  <si>
    <t>Marv</t>
  </si>
  <si>
    <t>Fabse</t>
  </si>
  <si>
    <t>The point system can be adjusted:</t>
  </si>
  <si>
    <t>Mark</t>
  </si>
  <si>
    <t xml:space="preserve">Version A: 1 point per point you win by. 15:8 is 7 points. </t>
  </si>
  <si>
    <t>Nils</t>
  </si>
  <si>
    <t xml:space="preserve">Version B: 1 point for a score difference of 1-2 points, </t>
  </si>
  <si>
    <t>Joscha</t>
  </si>
  <si>
    <t xml:space="preserve">2 points for a difference of 3-5, 4 points for more than that. </t>
  </si>
  <si>
    <t>Malte</t>
  </si>
  <si>
    <t>Choose how you want to award victory points by putting down A or B.</t>
  </si>
  <si>
    <t>Heiko</t>
  </si>
  <si>
    <t>Please use version...</t>
  </si>
  <si>
    <t>B</t>
  </si>
  <si>
    <t>Jan</t>
  </si>
  <si>
    <t xml:space="preserve">The reason for choosing version B is that otherwise, </t>
  </si>
  <si>
    <t xml:space="preserve">a devastating defeat might overshadow the rest of the </t>
  </si>
  <si>
    <t xml:space="preserve">tournament. </t>
  </si>
  <si>
    <t>Round 2</t>
  </si>
  <si>
    <t>acc</t>
  </si>
  <si>
    <t>points this rd</t>
  </si>
  <si>
    <t>tiebreaker</t>
  </si>
  <si>
    <t>Round 3</t>
  </si>
  <si>
    <t>Round 4</t>
  </si>
  <si>
    <t>Round 5</t>
  </si>
  <si>
    <t>Round 6</t>
  </si>
  <si>
    <t>Round 7</t>
  </si>
  <si>
    <t>Round 8</t>
  </si>
  <si>
    <t>Final Results</t>
  </si>
  <si>
    <t xml:space="preserve"> points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</si>
</sst>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0"/>
      <name val="Arial"/>
      <family val="2"/>
    </font>
    <font>
      <sz val="10"/>
      <color indexed="63"/>
      <name val="Arial"/>
      <family val="2"/>
    </font>
    <font>
      <sz val="10"/>
      <color indexed="54"/>
      <name val="Arial"/>
      <family val="2"/>
    </font>
    <font>
      <sz val="9"/>
      <color indexed="23"/>
      <name val="Arial"/>
      <family val="2"/>
    </font>
    <font>
      <sz val="8"/>
      <color indexed="55"/>
      <name val="Arial"/>
      <family val="2"/>
    </font>
    <font>
      <sz val="8"/>
      <color indexed="63"/>
      <name val="Arial"/>
      <family val="2"/>
    </font>
    <font>
      <sz val="8"/>
      <color indexed="54"/>
      <name val="Arial"/>
      <family val="2"/>
    </font>
    <font>
      <sz val="13"/>
      <name val="Oswald Medium"/>
      <family val="0"/>
    </font>
    <font>
      <sz val="13"/>
      <color indexed="63"/>
      <name val="Oswald Medium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54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sz val="10"/>
      <color indexed="63"/>
      <name val="Webdings"/>
      <family val="0"/>
    </font>
    <font>
      <sz val="18"/>
      <name val="Indie Flower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Fill="1" applyAlignment="1">
      <alignment/>
    </xf>
    <xf numFmtId="164" fontId="4" fillId="3" borderId="0" xfId="0" applyFont="1" applyFill="1" applyAlignment="1">
      <alignment/>
    </xf>
    <xf numFmtId="164" fontId="5" fillId="3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4" borderId="0" xfId="0" applyFill="1" applyAlignment="1">
      <alignment/>
    </xf>
    <xf numFmtId="164" fontId="7" fillId="4" borderId="0" xfId="0" applyFont="1" applyFill="1" applyAlignment="1">
      <alignment/>
    </xf>
    <xf numFmtId="164" fontId="8" fillId="4" borderId="0" xfId="0" applyFont="1" applyFill="1" applyAlignment="1">
      <alignment/>
    </xf>
    <xf numFmtId="164" fontId="2" fillId="4" borderId="0" xfId="0" applyFont="1" applyFill="1" applyAlignment="1">
      <alignment/>
    </xf>
    <xf numFmtId="164" fontId="3" fillId="4" borderId="0" xfId="0" applyFont="1" applyFill="1" applyAlignment="1">
      <alignment/>
    </xf>
    <xf numFmtId="164" fontId="2" fillId="2" borderId="0" xfId="0" applyFont="1" applyFill="1" applyAlignment="1">
      <alignment/>
    </xf>
    <xf numFmtId="164" fontId="9" fillId="5" borderId="0" xfId="0" applyFont="1" applyFill="1" applyAlignment="1">
      <alignment horizontal="left"/>
    </xf>
    <xf numFmtId="164" fontId="9" fillId="5" borderId="0" xfId="0" applyFont="1" applyFill="1" applyAlignment="1">
      <alignment/>
    </xf>
    <xf numFmtId="164" fontId="10" fillId="5" borderId="0" xfId="0" applyFont="1" applyFill="1" applyAlignment="1">
      <alignment/>
    </xf>
    <xf numFmtId="164" fontId="11" fillId="5" borderId="0" xfId="0" applyFont="1" applyFill="1" applyAlignment="1">
      <alignment horizontal="left"/>
    </xf>
    <xf numFmtId="164" fontId="12" fillId="5" borderId="0" xfId="0" applyFont="1" applyFill="1" applyAlignment="1">
      <alignment horizontal="left"/>
    </xf>
    <xf numFmtId="164" fontId="9" fillId="2" borderId="0" xfId="0" applyFont="1" applyFill="1" applyAlignment="1">
      <alignment horizontal="left"/>
    </xf>
    <xf numFmtId="164" fontId="10" fillId="2" borderId="0" xfId="0" applyFont="1" applyFill="1" applyAlignment="1">
      <alignment horizontal="right"/>
    </xf>
    <xf numFmtId="164" fontId="2" fillId="2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13" fillId="3" borderId="0" xfId="0" applyFont="1" applyFill="1" applyBorder="1" applyAlignment="1">
      <alignment/>
    </xf>
    <xf numFmtId="164" fontId="0" fillId="6" borderId="0" xfId="0" applyFont="1" applyFill="1" applyBorder="1" applyAlignment="1" applyProtection="1">
      <alignment/>
      <protection locked="0"/>
    </xf>
    <xf numFmtId="164" fontId="14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horizontal="right"/>
    </xf>
    <xf numFmtId="164" fontId="0" fillId="3" borderId="0" xfId="0" applyFill="1" applyBorder="1" applyAlignment="1">
      <alignment horizontal="right"/>
    </xf>
    <xf numFmtId="164" fontId="9" fillId="3" borderId="0" xfId="0" applyFont="1" applyFill="1" applyBorder="1" applyAlignment="1">
      <alignment horizontal="right"/>
    </xf>
    <xf numFmtId="164" fontId="13" fillId="3" borderId="0" xfId="0" applyFont="1" applyFill="1" applyAlignment="1">
      <alignment/>
    </xf>
    <xf numFmtId="164" fontId="0" fillId="6" borderId="0" xfId="0" applyFont="1" applyFill="1" applyAlignment="1" applyProtection="1">
      <alignment/>
      <protection locked="0"/>
    </xf>
    <xf numFmtId="164" fontId="0" fillId="3" borderId="0" xfId="0" applyFont="1" applyFill="1" applyBorder="1" applyAlignment="1">
      <alignment horizontal="center"/>
    </xf>
    <xf numFmtId="164" fontId="15" fillId="6" borderId="1" xfId="0" applyFont="1" applyFill="1" applyBorder="1" applyAlignment="1" applyProtection="1">
      <alignment horizontal="center" vertical="center"/>
      <protection locked="0"/>
    </xf>
    <xf numFmtId="164" fontId="13" fillId="3" borderId="0" xfId="0" applyFont="1" applyFill="1" applyAlignment="1">
      <alignment horizontal="center"/>
    </xf>
    <xf numFmtId="164" fontId="0" fillId="3" borderId="0" xfId="0" applyFill="1" applyBorder="1" applyAlignment="1">
      <alignment/>
    </xf>
    <xf numFmtId="164" fontId="13" fillId="3" borderId="0" xfId="0" applyFont="1" applyFill="1" applyBorder="1" applyAlignment="1">
      <alignment horizontal="center"/>
    </xf>
    <xf numFmtId="164" fontId="13" fillId="2" borderId="0" xfId="0" applyFont="1" applyFill="1" applyAlignment="1">
      <alignment/>
    </xf>
    <xf numFmtId="164" fontId="14" fillId="2" borderId="0" xfId="0" applyFont="1" applyFill="1" applyAlignment="1">
      <alignment/>
    </xf>
    <xf numFmtId="164" fontId="0" fillId="2" borderId="0" xfId="0" applyFont="1" applyFill="1" applyAlignment="1">
      <alignment horizontal="center" vertical="center"/>
    </xf>
    <xf numFmtId="164" fontId="9" fillId="2" borderId="0" xfId="0" applyFont="1" applyFill="1" applyAlignment="1">
      <alignment horizontal="right"/>
    </xf>
    <xf numFmtId="164" fontId="13" fillId="2" borderId="0" xfId="0" applyFont="1" applyFill="1" applyAlignment="1">
      <alignment horizontal="center"/>
    </xf>
    <xf numFmtId="164" fontId="13" fillId="2" borderId="0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4" fontId="3" fillId="0" borderId="0" xfId="0" applyFont="1" applyBorder="1" applyAlignment="1">
      <alignment/>
    </xf>
    <xf numFmtId="164" fontId="9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0" fillId="3" borderId="0" xfId="0" applyFill="1" applyAlignment="1">
      <alignment horizontal="right"/>
    </xf>
    <xf numFmtId="164" fontId="0" fillId="2" borderId="0" xfId="0" applyFill="1" applyBorder="1" applyAlignment="1">
      <alignment horizontal="right"/>
    </xf>
    <xf numFmtId="164" fontId="9" fillId="2" borderId="0" xfId="0" applyFont="1" applyFill="1" applyBorder="1" applyAlignment="1">
      <alignment horizontal="right"/>
    </xf>
    <xf numFmtId="164" fontId="0" fillId="2" borderId="0" xfId="0" applyFill="1" applyAlignment="1">
      <alignment horizontal="right"/>
    </xf>
    <xf numFmtId="164" fontId="10" fillId="2" borderId="0" xfId="0" applyFont="1" applyFill="1" applyAlignment="1">
      <alignment horizontal="left"/>
    </xf>
    <xf numFmtId="164" fontId="16" fillId="7" borderId="0" xfId="0" applyFont="1" applyFill="1" applyBorder="1" applyAlignment="1">
      <alignment/>
    </xf>
    <xf numFmtId="164" fontId="17" fillId="7" borderId="0" xfId="0" applyFont="1" applyFill="1" applyBorder="1" applyAlignment="1">
      <alignment/>
    </xf>
    <xf numFmtId="164" fontId="18" fillId="7" borderId="0" xfId="0" applyFont="1" applyFill="1" applyBorder="1" applyAlignment="1">
      <alignment/>
    </xf>
    <xf numFmtId="164" fontId="9" fillId="7" borderId="0" xfId="0" applyFont="1" applyFill="1" applyBorder="1" applyAlignment="1">
      <alignment horizontal="right"/>
    </xf>
    <xf numFmtId="164" fontId="9" fillId="7" borderId="0" xfId="0" applyFont="1" applyFill="1" applyAlignment="1">
      <alignment/>
    </xf>
    <xf numFmtId="164" fontId="11" fillId="7" borderId="0" xfId="0" applyFont="1" applyFill="1" applyBorder="1" applyAlignment="1">
      <alignment horizontal="right"/>
    </xf>
    <xf numFmtId="164" fontId="16" fillId="8" borderId="0" xfId="0" applyFont="1" applyFill="1" applyAlignment="1">
      <alignment/>
    </xf>
    <xf numFmtId="164" fontId="19" fillId="8" borderId="0" xfId="0" applyFont="1" applyFill="1" applyBorder="1" applyAlignment="1">
      <alignment/>
    </xf>
    <xf numFmtId="164" fontId="20" fillId="8" borderId="0" xfId="0" applyFont="1" applyFill="1" applyBorder="1" applyAlignment="1">
      <alignment/>
    </xf>
    <xf numFmtId="164" fontId="0" fillId="8" borderId="0" xfId="0" applyFont="1" applyFill="1" applyAlignment="1">
      <alignment/>
    </xf>
    <xf numFmtId="164" fontId="9" fillId="8" borderId="0" xfId="0" applyFont="1" applyFill="1" applyAlignment="1">
      <alignment/>
    </xf>
    <xf numFmtId="164" fontId="0" fillId="8" borderId="0" xfId="0" applyFill="1" applyAlignment="1">
      <alignment/>
    </xf>
    <xf numFmtId="164" fontId="2" fillId="8" borderId="0" xfId="0" applyFont="1" applyFill="1" applyAlignment="1">
      <alignment horizontal="right"/>
    </xf>
    <xf numFmtId="164" fontId="0" fillId="8" borderId="0" xfId="0" applyFill="1" applyAlignment="1">
      <alignment horizontal="right"/>
    </xf>
    <xf numFmtId="164" fontId="9" fillId="8" borderId="0" xfId="0" applyFont="1" applyFill="1" applyBorder="1" applyAlignment="1">
      <alignment horizontal="right"/>
    </xf>
    <xf numFmtId="164" fontId="16" fillId="9" borderId="0" xfId="0" applyFont="1" applyFill="1" applyAlignment="1">
      <alignment/>
    </xf>
    <xf numFmtId="164" fontId="19" fillId="9" borderId="0" xfId="0" applyFont="1" applyFill="1" applyBorder="1" applyAlignment="1">
      <alignment/>
    </xf>
    <xf numFmtId="164" fontId="20" fillId="9" borderId="0" xfId="0" applyFont="1" applyFill="1" applyBorder="1" applyAlignment="1">
      <alignment/>
    </xf>
    <xf numFmtId="164" fontId="0" fillId="9" borderId="0" xfId="0" applyFont="1" applyFill="1" applyAlignment="1">
      <alignment/>
    </xf>
    <xf numFmtId="164" fontId="9" fillId="9" borderId="0" xfId="0" applyFont="1" applyFill="1" applyAlignment="1">
      <alignment/>
    </xf>
    <xf numFmtId="164" fontId="0" fillId="9" borderId="0" xfId="0" applyFill="1" applyAlignment="1">
      <alignment/>
    </xf>
    <xf numFmtId="164" fontId="2" fillId="9" borderId="0" xfId="0" applyFont="1" applyFill="1" applyAlignment="1">
      <alignment horizontal="right"/>
    </xf>
    <xf numFmtId="164" fontId="0" fillId="9" borderId="0" xfId="0" applyFill="1" applyAlignment="1">
      <alignment horizontal="right"/>
    </xf>
    <xf numFmtId="164" fontId="9" fillId="9" borderId="0" xfId="0" applyFont="1" applyFill="1" applyBorder="1" applyAlignment="1">
      <alignment horizontal="right"/>
    </xf>
    <xf numFmtId="164" fontId="13" fillId="10" borderId="0" xfId="0" applyFont="1" applyFill="1" applyBorder="1" applyAlignment="1">
      <alignment/>
    </xf>
    <xf numFmtId="164" fontId="0" fillId="10" borderId="0" xfId="0" applyFill="1" applyBorder="1" applyAlignment="1">
      <alignment/>
    </xf>
    <xf numFmtId="164" fontId="1" fillId="10" borderId="0" xfId="0" applyFont="1" applyFill="1" applyBorder="1" applyAlignment="1">
      <alignment/>
    </xf>
    <xf numFmtId="164" fontId="0" fillId="10" borderId="0" xfId="0" applyFill="1" applyAlignment="1">
      <alignment/>
    </xf>
    <xf numFmtId="164" fontId="2" fillId="10" borderId="0" xfId="0" applyFont="1" applyFill="1" applyBorder="1" applyAlignment="1">
      <alignment horizontal="right"/>
    </xf>
    <xf numFmtId="164" fontId="0" fillId="10" borderId="0" xfId="0" applyFill="1" applyBorder="1" applyAlignment="1">
      <alignment horizontal="right"/>
    </xf>
    <xf numFmtId="164" fontId="9" fillId="10" borderId="0" xfId="0" applyFont="1" applyFill="1" applyBorder="1" applyAlignment="1">
      <alignment horizontal="right"/>
    </xf>
    <xf numFmtId="164" fontId="13" fillId="10" borderId="0" xfId="0" applyFont="1" applyFill="1" applyAlignment="1">
      <alignment/>
    </xf>
    <xf numFmtId="164" fontId="1" fillId="10" borderId="0" xfId="0" applyFont="1" applyFill="1" applyAlignment="1">
      <alignment/>
    </xf>
    <xf numFmtId="164" fontId="13" fillId="6" borderId="0" xfId="0" applyFont="1" applyFill="1" applyAlignment="1">
      <alignment/>
    </xf>
    <xf numFmtId="164" fontId="0" fillId="6" borderId="0" xfId="0" applyFill="1" applyAlignment="1">
      <alignment/>
    </xf>
    <xf numFmtId="164" fontId="1" fillId="6" borderId="0" xfId="0" applyFont="1" applyFill="1" applyAlignment="1">
      <alignment/>
    </xf>
    <xf numFmtId="164" fontId="2" fillId="6" borderId="0" xfId="0" applyFont="1" applyFill="1" applyAlignment="1">
      <alignment horizontal="right"/>
    </xf>
    <xf numFmtId="164" fontId="0" fillId="6" borderId="0" xfId="0" applyFill="1" applyAlignment="1">
      <alignment horizontal="right"/>
    </xf>
    <xf numFmtId="164" fontId="9" fillId="6" borderId="0" xfId="0" applyFont="1" applyFill="1" applyBorder="1" applyAlignment="1">
      <alignment horizontal="right"/>
    </xf>
    <xf numFmtId="164" fontId="2" fillId="6" borderId="0" xfId="0" applyFont="1" applyFill="1" applyBorder="1" applyAlignment="1">
      <alignment horizontal="right"/>
    </xf>
    <xf numFmtId="164" fontId="0" fillId="6" borderId="0" xfId="0" applyFill="1" applyBorder="1" applyAlignment="1">
      <alignment horizontal="right"/>
    </xf>
    <xf numFmtId="164" fontId="13" fillId="6" borderId="0" xfId="0" applyFont="1" applyFill="1" applyBorder="1" applyAlignment="1">
      <alignment/>
    </xf>
    <xf numFmtId="164" fontId="0" fillId="6" borderId="0" xfId="0" applyFill="1" applyBorder="1" applyAlignment="1">
      <alignment/>
    </xf>
    <xf numFmtId="164" fontId="1" fillId="6" borderId="0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2" fillId="3" borderId="0" xfId="0" applyFont="1" applyFill="1" applyAlignment="1">
      <alignment horizontal="right"/>
    </xf>
    <xf numFmtId="164" fontId="13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FF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D4F1DA"/>
      <rgbColor rgb="00FFFF99"/>
      <rgbColor rgb="0099CCFF"/>
      <rgbColor rgb="00CC9999"/>
      <rgbColor rgb="00B598FF"/>
      <rgbColor rgb="00FFCC99"/>
      <rgbColor rgb="003366FF"/>
      <rgbColor rgb="0033CCCC"/>
      <rgbColor rgb="0099CC00"/>
      <rgbColor rgb="00FFD32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5E27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2"/>
  <sheetViews>
    <sheetView tabSelected="1" zoomScale="180" zoomScaleNormal="180" workbookViewId="0" topLeftCell="A119">
      <selection activeCell="E104" sqref="E104"/>
    </sheetView>
  </sheetViews>
  <sheetFormatPr defaultColWidth="11.421875" defaultRowHeight="12.75"/>
  <cols>
    <col min="1" max="1" width="5.00390625" style="0" customWidth="1"/>
    <col min="2" max="2" width="11.57421875" style="0" customWidth="1"/>
    <col min="3" max="3" width="3.140625" style="1" customWidth="1"/>
    <col min="4" max="6" width="11.57421875" style="0" customWidth="1"/>
    <col min="7" max="7" width="0" style="2" hidden="1" customWidth="1"/>
    <col min="8" max="9" width="6.421875" style="0" customWidth="1"/>
    <col min="10" max="10" width="6.00390625" style="0" customWidth="1"/>
    <col min="11" max="14" width="0" style="3" hidden="1" customWidth="1"/>
    <col min="15" max="15" width="5.140625" style="4" customWidth="1"/>
    <col min="16" max="16" width="27.57421875" style="4" customWidth="1"/>
    <col min="17" max="17" width="4.57421875" style="4" customWidth="1"/>
    <col min="18" max="18" width="29.57421875" style="4" customWidth="1"/>
    <col min="19" max="19" width="11.57421875" style="0" customWidth="1"/>
    <col min="20" max="26" width="0" style="0" hidden="1" customWidth="1"/>
    <col min="27" max="16384" width="11.57421875" style="0" customWidth="1"/>
  </cols>
  <sheetData>
    <row r="1" spans="1:10" ht="7.5" customHeight="1">
      <c r="A1" s="5"/>
      <c r="B1" s="5"/>
      <c r="C1" s="6"/>
      <c r="D1" s="5"/>
      <c r="E1" s="5"/>
      <c r="F1" s="5"/>
      <c r="G1" s="7"/>
      <c r="H1" s="5"/>
      <c r="I1" s="5"/>
      <c r="J1" s="5"/>
    </row>
    <row r="2" spans="1:23" ht="21" customHeight="1">
      <c r="A2" s="8"/>
      <c r="B2" s="9" t="s">
        <v>0</v>
      </c>
      <c r="C2" s="10"/>
      <c r="D2" s="8"/>
      <c r="E2" s="8"/>
      <c r="F2" s="8"/>
      <c r="G2" s="11"/>
      <c r="H2" s="8"/>
      <c r="I2" s="8"/>
      <c r="J2" s="8"/>
      <c r="K2" s="12"/>
      <c r="L2" s="12"/>
      <c r="M2" s="12"/>
      <c r="N2" s="12"/>
      <c r="O2" s="13"/>
      <c r="W2" t="s">
        <v>1</v>
      </c>
    </row>
    <row r="3" spans="1:23" ht="12.75">
      <c r="A3" s="14"/>
      <c r="B3" s="15"/>
      <c r="C3" s="16"/>
      <c r="D3" s="14"/>
      <c r="E3" s="14"/>
      <c r="F3" s="14"/>
      <c r="G3" s="17"/>
      <c r="H3" s="14"/>
      <c r="I3" s="14"/>
      <c r="J3" s="14"/>
      <c r="K3" s="18"/>
      <c r="L3" s="18"/>
      <c r="M3" s="18"/>
      <c r="N3" s="18"/>
      <c r="O3" s="13"/>
      <c r="W3" t="s">
        <v>2</v>
      </c>
    </row>
    <row r="4" spans="1:16" ht="12.75">
      <c r="A4" s="4"/>
      <c r="B4" s="19" t="s">
        <v>3</v>
      </c>
      <c r="C4" s="20"/>
      <c r="D4" s="19"/>
      <c r="E4" s="4"/>
      <c r="F4" s="4"/>
      <c r="G4" s="21" t="s">
        <v>4</v>
      </c>
      <c r="H4" s="22" t="s">
        <v>5</v>
      </c>
      <c r="I4" s="22"/>
      <c r="J4" s="22" t="s">
        <v>6</v>
      </c>
      <c r="L4" s="3" t="s">
        <v>7</v>
      </c>
      <c r="M4" s="3" t="s">
        <v>8</v>
      </c>
      <c r="N4" s="3" t="s">
        <v>7</v>
      </c>
      <c r="O4" s="13"/>
      <c r="P4" s="19" t="s">
        <v>9</v>
      </c>
    </row>
    <row r="5" spans="1:24" ht="12.75">
      <c r="A5" s="23">
        <v>1</v>
      </c>
      <c r="B5" s="24" t="s">
        <v>10</v>
      </c>
      <c r="C5" s="25" t="str">
        <f aca="true" t="shared" si="0" ref="C5:C32">IF(H5&gt;0,"Y","")</f>
        <v>Y</v>
      </c>
      <c r="D5" s="26"/>
      <c r="E5" s="27" t="s">
        <v>11</v>
      </c>
      <c r="F5" s="27"/>
      <c r="G5" s="28">
        <f>IF(E6+F6&gt;0,INDEX(score,ABS(E6-F6),2),0)</f>
        <v>1</v>
      </c>
      <c r="H5" s="29">
        <f>IF(E6&gt;F6,G5,-G5)</f>
        <v>1</v>
      </c>
      <c r="I5" s="26"/>
      <c r="J5" s="30">
        <f aca="true" t="shared" si="1" ref="J5:J32">IF(B5&lt;&gt;"",RANK(N5,$N$5:$N$32),"")</f>
        <v>3</v>
      </c>
      <c r="K5" s="3" t="str">
        <f aca="true" t="shared" si="2" ref="K5:K32">B5</f>
        <v>Hans</v>
      </c>
      <c r="L5" s="3">
        <f aca="true" t="shared" si="3" ref="L5:L32">H5</f>
        <v>1</v>
      </c>
      <c r="M5" s="3">
        <v>0.99</v>
      </c>
      <c r="N5" s="3">
        <f>IF(Tabelle1!B5&lt;&gt;"",(100+Tabelle1!H5+Tabelle1!M5),"")</f>
        <v>101.99</v>
      </c>
      <c r="O5" s="13"/>
      <c r="P5" s="4" t="s">
        <v>12</v>
      </c>
      <c r="T5" t="s">
        <v>13</v>
      </c>
      <c r="U5" t="s">
        <v>14</v>
      </c>
      <c r="W5" t="s">
        <v>15</v>
      </c>
      <c r="X5" t="s">
        <v>16</v>
      </c>
    </row>
    <row r="6" spans="1:24" ht="12.75">
      <c r="A6" s="31">
        <v>2</v>
      </c>
      <c r="B6" s="32" t="s">
        <v>17</v>
      </c>
      <c r="C6" s="25">
        <f t="shared" si="0"/>
      </c>
      <c r="D6" s="33" t="s">
        <v>18</v>
      </c>
      <c r="E6" s="34">
        <v>15</v>
      </c>
      <c r="F6" s="34">
        <v>14</v>
      </c>
      <c r="G6" s="28">
        <f>IF(E6+F6&gt;0,INDEX(score,ABS(E6-F6),2),0)</f>
        <v>1</v>
      </c>
      <c r="H6" s="29">
        <f>IF(E6&gt;F6,-G6,G6)</f>
        <v>-1</v>
      </c>
      <c r="I6" s="26"/>
      <c r="J6" s="30">
        <f t="shared" si="1"/>
        <v>7</v>
      </c>
      <c r="K6" s="3" t="str">
        <f t="shared" si="2"/>
        <v>Michiel</v>
      </c>
      <c r="L6" s="3">
        <f t="shared" si="3"/>
        <v>-1</v>
      </c>
      <c r="M6" s="3">
        <v>0.98</v>
      </c>
      <c r="N6" s="3">
        <f>IF(Tabelle1!B6&lt;&gt;"",(100+Tabelle1!H6+Tabelle1!M6),"")</f>
        <v>99.98</v>
      </c>
      <c r="O6" s="13"/>
      <c r="P6" s="4" t="s">
        <v>19</v>
      </c>
      <c r="T6">
        <v>1</v>
      </c>
      <c r="U6">
        <f aca="true" t="shared" si="4" ref="U6:U48">IF(Q$13="A",W6,X6)</f>
        <v>1</v>
      </c>
      <c r="W6">
        <v>1</v>
      </c>
      <c r="X6">
        <v>1</v>
      </c>
    </row>
    <row r="7" spans="1:24" ht="12.75">
      <c r="A7" s="31">
        <v>3</v>
      </c>
      <c r="B7" s="32" t="s">
        <v>20</v>
      </c>
      <c r="C7" s="25">
        <f t="shared" si="0"/>
      </c>
      <c r="D7" s="35" t="str">
        <f>Tabelle1!A5&amp;"+"&amp;Tabelle1!A8&amp;" vs "&amp;Tabelle1!A6&amp;"+"&amp;Tabelle1!A7</f>
        <v>1+4 vs 2+3</v>
      </c>
      <c r="E7" s="34"/>
      <c r="F7" s="34"/>
      <c r="G7" s="28">
        <f>IF(E6+F6&gt;0,INDEX(score,ABS(E6-F6),2),0)</f>
        <v>1</v>
      </c>
      <c r="H7" s="29">
        <f>IF(E6&gt;F6,-G7,G7)</f>
        <v>-1</v>
      </c>
      <c r="I7" s="26"/>
      <c r="J7" s="30">
        <f t="shared" si="1"/>
        <v>8</v>
      </c>
      <c r="K7" s="3" t="str">
        <f t="shared" si="2"/>
        <v>Marv</v>
      </c>
      <c r="L7" s="3">
        <f t="shared" si="3"/>
        <v>-1</v>
      </c>
      <c r="M7" s="3">
        <v>0.97</v>
      </c>
      <c r="N7" s="3">
        <f>IF(Tabelle1!B7&lt;&gt;"",(100+Tabelle1!H7+Tabelle1!M7),"")</f>
        <v>99.97</v>
      </c>
      <c r="O7" s="13"/>
      <c r="T7">
        <v>2</v>
      </c>
      <c r="U7">
        <f t="shared" si="4"/>
        <v>1</v>
      </c>
      <c r="W7">
        <v>2</v>
      </c>
      <c r="X7">
        <v>1</v>
      </c>
    </row>
    <row r="8" spans="1:24" ht="12.75">
      <c r="A8" s="23">
        <v>4</v>
      </c>
      <c r="B8" s="24" t="s">
        <v>21</v>
      </c>
      <c r="C8" s="25" t="str">
        <f t="shared" si="0"/>
        <v>Y</v>
      </c>
      <c r="D8" s="36"/>
      <c r="E8" s="37" t="str">
        <f>Tabelle1!A5&amp;"+"&amp;Tabelle1!A8&amp;""</f>
        <v>1+4</v>
      </c>
      <c r="F8" s="37" t="str">
        <f>Tabelle1!A6&amp;"+"&amp;Tabelle1!A7</f>
        <v>2+3</v>
      </c>
      <c r="G8" s="28">
        <f>IF(E6+F6&gt;0,INDEX(score,ABS(E6-F6),2),0)</f>
        <v>1</v>
      </c>
      <c r="H8" s="29">
        <f>IF(E6&gt;F6,G8,-G8)</f>
        <v>1</v>
      </c>
      <c r="I8" s="26"/>
      <c r="J8" s="30">
        <f t="shared" si="1"/>
        <v>4</v>
      </c>
      <c r="K8" s="3" t="str">
        <f t="shared" si="2"/>
        <v>Fabse</v>
      </c>
      <c r="L8" s="3">
        <f t="shared" si="3"/>
        <v>1</v>
      </c>
      <c r="M8" s="3">
        <v>0.96</v>
      </c>
      <c r="N8" s="3">
        <f>IF(Tabelle1!B8&lt;&gt;"",(100+Tabelle1!H8+Tabelle1!M8),"")</f>
        <v>101.96</v>
      </c>
      <c r="O8" s="13"/>
      <c r="P8" s="4" t="s">
        <v>22</v>
      </c>
      <c r="T8">
        <v>3</v>
      </c>
      <c r="U8">
        <f t="shared" si="4"/>
        <v>2</v>
      </c>
      <c r="W8">
        <v>3</v>
      </c>
      <c r="X8">
        <v>2</v>
      </c>
    </row>
    <row r="9" spans="1:24" ht="12.75">
      <c r="A9" s="38">
        <v>5</v>
      </c>
      <c r="B9" s="32" t="s">
        <v>23</v>
      </c>
      <c r="C9" s="39">
        <f t="shared" si="0"/>
      </c>
      <c r="D9" s="4"/>
      <c r="E9" s="40" t="s">
        <v>11</v>
      </c>
      <c r="F9" s="40"/>
      <c r="G9" s="4">
        <f>IF(E10+F10&gt;0,INDEX(score,ABS(E10-F10),2),0)</f>
        <v>2</v>
      </c>
      <c r="H9" s="4">
        <f>IF(E10&gt;F10,G9,-G9)</f>
        <v>-2</v>
      </c>
      <c r="I9" s="4"/>
      <c r="J9" s="41">
        <f t="shared" si="1"/>
        <v>9</v>
      </c>
      <c r="K9" s="3" t="str">
        <f t="shared" si="2"/>
        <v>Mark</v>
      </c>
      <c r="L9" s="3">
        <f t="shared" si="3"/>
        <v>-2</v>
      </c>
      <c r="M9" s="3">
        <v>0.95</v>
      </c>
      <c r="N9" s="3">
        <f>IF(Tabelle1!B9&lt;&gt;"",(100+Tabelle1!H9+Tabelle1!M9),"")</f>
        <v>98.95</v>
      </c>
      <c r="O9" s="13"/>
      <c r="P9" s="4" t="s">
        <v>24</v>
      </c>
      <c r="T9">
        <v>4</v>
      </c>
      <c r="U9">
        <f t="shared" si="4"/>
        <v>2</v>
      </c>
      <c r="W9">
        <v>4</v>
      </c>
      <c r="X9">
        <v>2</v>
      </c>
    </row>
    <row r="10" spans="1:24" ht="12.75">
      <c r="A10" s="38">
        <v>6</v>
      </c>
      <c r="B10" s="32" t="s">
        <v>25</v>
      </c>
      <c r="C10" s="39" t="str">
        <f t="shared" si="0"/>
        <v>Y</v>
      </c>
      <c r="D10" s="22" t="s">
        <v>18</v>
      </c>
      <c r="E10" s="34">
        <v>11</v>
      </c>
      <c r="F10" s="34">
        <v>15</v>
      </c>
      <c r="G10" s="4">
        <f>IF(E10+F10&gt;0,INDEX(score,ABS(E10-F10),2),0)</f>
        <v>2</v>
      </c>
      <c r="H10" s="4">
        <f>IF(E10&gt;F10,-G10,G10)</f>
        <v>2</v>
      </c>
      <c r="I10" s="4"/>
      <c r="J10" s="41">
        <f t="shared" si="1"/>
        <v>1</v>
      </c>
      <c r="K10" s="3" t="str">
        <f t="shared" si="2"/>
        <v>Nils</v>
      </c>
      <c r="L10" s="3">
        <f t="shared" si="3"/>
        <v>2</v>
      </c>
      <c r="M10" s="3">
        <v>0.94</v>
      </c>
      <c r="N10" s="3">
        <f>IF(Tabelle1!B10&lt;&gt;"",(100+Tabelle1!H10+Tabelle1!M10),"")</f>
        <v>102.94</v>
      </c>
      <c r="O10" s="13"/>
      <c r="P10" s="4" t="s">
        <v>26</v>
      </c>
      <c r="T10">
        <v>5</v>
      </c>
      <c r="U10">
        <f t="shared" si="4"/>
        <v>2</v>
      </c>
      <c r="W10">
        <v>5</v>
      </c>
      <c r="X10">
        <v>2</v>
      </c>
    </row>
    <row r="11" spans="1:24" ht="12.75">
      <c r="A11" s="38">
        <v>7</v>
      </c>
      <c r="B11" s="32" t="s">
        <v>27</v>
      </c>
      <c r="C11" s="39" t="str">
        <f t="shared" si="0"/>
        <v>Y</v>
      </c>
      <c r="D11" s="42" t="str">
        <f>Tabelle1!A9&amp;"+"&amp;Tabelle1!A12&amp;" vs "&amp;Tabelle1!A10&amp;"+"&amp;Tabelle1!A11</f>
        <v>5+8 vs 6+7</v>
      </c>
      <c r="E11" s="34"/>
      <c r="F11" s="34"/>
      <c r="G11" s="4">
        <f>IF(E10+F10&gt;0,INDEX(score,ABS(E10-F10),2),0)</f>
        <v>2</v>
      </c>
      <c r="H11" s="4">
        <f>IF(E10&gt;F10,-G11,G11)</f>
        <v>2</v>
      </c>
      <c r="I11" s="4"/>
      <c r="J11" s="41">
        <f t="shared" si="1"/>
        <v>2</v>
      </c>
      <c r="K11" s="3" t="str">
        <f t="shared" si="2"/>
        <v>Joscha</v>
      </c>
      <c r="L11" s="3">
        <f t="shared" si="3"/>
        <v>2</v>
      </c>
      <c r="M11" s="3">
        <v>0.93</v>
      </c>
      <c r="N11" s="3">
        <f>IF(Tabelle1!B11&lt;&gt;"",(100+Tabelle1!H11+Tabelle1!M11),"")</f>
        <v>102.93</v>
      </c>
      <c r="O11" s="13"/>
      <c r="P11" s="4" t="s">
        <v>28</v>
      </c>
      <c r="T11">
        <v>6</v>
      </c>
      <c r="U11">
        <f t="shared" si="4"/>
        <v>3</v>
      </c>
      <c r="W11">
        <v>6</v>
      </c>
      <c r="X11">
        <v>3</v>
      </c>
    </row>
    <row r="12" spans="1:24" ht="12.75">
      <c r="A12" s="38">
        <v>8</v>
      </c>
      <c r="B12" s="32" t="s">
        <v>29</v>
      </c>
      <c r="C12" s="39">
        <f t="shared" si="0"/>
      </c>
      <c r="D12" s="4"/>
      <c r="E12" s="43" t="str">
        <f>Tabelle1!A9&amp;"+"&amp;Tabelle1!A12&amp;""</f>
        <v>5+8</v>
      </c>
      <c r="F12" s="43" t="str">
        <f>Tabelle1!A10&amp;"+"&amp;Tabelle1!A11</f>
        <v>6+7</v>
      </c>
      <c r="G12" s="4">
        <f>IF(E10+F10&gt;0,INDEX(score,ABS(E10-F10),2),0)</f>
        <v>2</v>
      </c>
      <c r="H12" s="4">
        <f>IF(E10&gt;F10,G12,-G12)</f>
        <v>-2</v>
      </c>
      <c r="I12" s="4"/>
      <c r="J12" s="41">
        <f t="shared" si="1"/>
        <v>10</v>
      </c>
      <c r="K12" s="3" t="str">
        <f t="shared" si="2"/>
        <v>Malte</v>
      </c>
      <c r="L12" s="3">
        <f t="shared" si="3"/>
        <v>-2</v>
      </c>
      <c r="M12" s="3">
        <v>0.92</v>
      </c>
      <c r="N12" s="3">
        <f>IF(Tabelle1!B12&lt;&gt;"",(100+Tabelle1!H12+Tabelle1!M12),"")</f>
        <v>98.92</v>
      </c>
      <c r="O12" s="13"/>
      <c r="P12" s="4" t="s">
        <v>30</v>
      </c>
      <c r="T12">
        <v>7</v>
      </c>
      <c r="U12">
        <f t="shared" si="4"/>
        <v>3</v>
      </c>
      <c r="W12">
        <v>7</v>
      </c>
      <c r="X12">
        <v>3</v>
      </c>
    </row>
    <row r="13" spans="1:24" ht="12.75">
      <c r="A13" s="23">
        <v>9</v>
      </c>
      <c r="B13" s="24" t="s">
        <v>31</v>
      </c>
      <c r="C13" s="25">
        <f t="shared" si="0"/>
      </c>
      <c r="D13" s="26"/>
      <c r="E13" s="27" t="s">
        <v>11</v>
      </c>
      <c r="F13" s="27"/>
      <c r="G13" s="28">
        <f>IF(E14+F14&gt;0,INDEX(score,ABS(E14-F14),2),0)</f>
        <v>0</v>
      </c>
      <c r="H13" s="29">
        <f>IF(E14&gt;F14,G13,-G13)</f>
        <v>0</v>
      </c>
      <c r="I13" s="26"/>
      <c r="J13" s="30">
        <f t="shared" si="1"/>
        <v>5</v>
      </c>
      <c r="K13" s="3" t="str">
        <f t="shared" si="2"/>
        <v>Heiko</v>
      </c>
      <c r="L13" s="3">
        <f t="shared" si="3"/>
        <v>0</v>
      </c>
      <c r="M13" s="3">
        <v>0.91</v>
      </c>
      <c r="N13" s="3">
        <f>IF(Tabelle1!B13&lt;&gt;"",(100+Tabelle1!H13+Tabelle1!M13),"")</f>
        <v>100.91</v>
      </c>
      <c r="O13" s="13"/>
      <c r="P13" s="4" t="s">
        <v>32</v>
      </c>
      <c r="Q13" s="34" t="s">
        <v>33</v>
      </c>
      <c r="T13">
        <v>8</v>
      </c>
      <c r="U13">
        <f t="shared" si="4"/>
        <v>3</v>
      </c>
      <c r="W13">
        <v>8</v>
      </c>
      <c r="X13">
        <v>3</v>
      </c>
    </row>
    <row r="14" spans="1:24" ht="12.75">
      <c r="A14" s="31">
        <v>10</v>
      </c>
      <c r="B14" s="32" t="s">
        <v>34</v>
      </c>
      <c r="C14" s="25">
        <f t="shared" si="0"/>
      </c>
      <c r="D14" s="33" t="s">
        <v>18</v>
      </c>
      <c r="E14" s="34"/>
      <c r="F14" s="34"/>
      <c r="G14" s="28">
        <f>IF(E14+F14&gt;0,INDEX(score,ABS(E14-F14),2),0)</f>
        <v>0</v>
      </c>
      <c r="H14" s="29">
        <f>IF(E14&gt;F14,-G14,G14)</f>
        <v>0</v>
      </c>
      <c r="I14" s="26"/>
      <c r="J14" s="30">
        <f t="shared" si="1"/>
        <v>6</v>
      </c>
      <c r="K14" s="3" t="str">
        <f t="shared" si="2"/>
        <v>Jan</v>
      </c>
      <c r="L14" s="3">
        <f t="shared" si="3"/>
        <v>0</v>
      </c>
      <c r="M14" s="3">
        <v>0.9</v>
      </c>
      <c r="N14" s="3">
        <f>IF(Tabelle1!B14&lt;&gt;"",(100+Tabelle1!H14+Tabelle1!M14),"")</f>
        <v>100.9</v>
      </c>
      <c r="O14" s="13"/>
      <c r="Q14" s="34"/>
      <c r="T14">
        <v>9</v>
      </c>
      <c r="U14">
        <f t="shared" si="4"/>
        <v>3</v>
      </c>
      <c r="W14">
        <v>9</v>
      </c>
      <c r="X14">
        <v>3</v>
      </c>
    </row>
    <row r="15" spans="1:24" ht="12.75">
      <c r="A15" s="31">
        <v>11</v>
      </c>
      <c r="B15" s="32"/>
      <c r="C15" s="25">
        <f t="shared" si="0"/>
      </c>
      <c r="D15" s="35" t="str">
        <f>Tabelle1!A13&amp;"+"&amp;Tabelle1!A16&amp;" vs "&amp;Tabelle1!A14&amp;"+"&amp;Tabelle1!A15</f>
        <v>9+12 vs 10+11</v>
      </c>
      <c r="E15" s="34"/>
      <c r="F15" s="34"/>
      <c r="G15" s="28">
        <f>IF(E14+F14&gt;0,INDEX(score,ABS(E14-F14),2),0)</f>
        <v>0</v>
      </c>
      <c r="H15" s="29">
        <f>IF(E14&gt;F14,-G15,G15)</f>
        <v>0</v>
      </c>
      <c r="I15" s="26"/>
      <c r="J15" s="30">
        <f t="shared" si="1"/>
      </c>
      <c r="K15" s="3">
        <f t="shared" si="2"/>
        <v>0</v>
      </c>
      <c r="L15" s="3">
        <f t="shared" si="3"/>
        <v>0</v>
      </c>
      <c r="M15" s="3">
        <v>0.89</v>
      </c>
      <c r="N15" s="3">
        <f>IF(Tabelle1!B15&lt;&gt;"",(100+Tabelle1!H15+Tabelle1!M15),"")</f>
      </c>
      <c r="O15" s="13"/>
      <c r="T15">
        <v>10</v>
      </c>
      <c r="U15">
        <f t="shared" si="4"/>
        <v>3</v>
      </c>
      <c r="W15">
        <v>10</v>
      </c>
      <c r="X15">
        <v>3</v>
      </c>
    </row>
    <row r="16" spans="1:24" ht="12.75">
      <c r="A16" s="23">
        <v>12</v>
      </c>
      <c r="B16" s="24"/>
      <c r="C16" s="25">
        <f t="shared" si="0"/>
      </c>
      <c r="D16" s="36"/>
      <c r="E16" s="37" t="str">
        <f>Tabelle1!A13&amp;"+"&amp;Tabelle1!A16&amp;""</f>
        <v>9+12</v>
      </c>
      <c r="F16" s="37" t="str">
        <f>Tabelle1!A14&amp;"+"&amp;Tabelle1!A15</f>
        <v>10+11</v>
      </c>
      <c r="G16" s="28">
        <f>IF(E14+F14&gt;0,INDEX(score,ABS(E14-F14),2),0)</f>
        <v>0</v>
      </c>
      <c r="H16" s="29">
        <f>IF(E14&gt;F14,G16,-G16)</f>
        <v>0</v>
      </c>
      <c r="I16" s="26"/>
      <c r="J16" s="30">
        <f t="shared" si="1"/>
      </c>
      <c r="K16" s="3">
        <f t="shared" si="2"/>
        <v>0</v>
      </c>
      <c r="L16" s="3">
        <f t="shared" si="3"/>
        <v>0</v>
      </c>
      <c r="M16" s="3">
        <v>0.88</v>
      </c>
      <c r="N16" s="3">
        <f>IF(Tabelle1!B16&lt;&gt;"",(100+Tabelle1!H16+Tabelle1!M16),"")</f>
      </c>
      <c r="O16" s="13"/>
      <c r="P16" s="4" t="s">
        <v>35</v>
      </c>
      <c r="T16">
        <v>11</v>
      </c>
      <c r="U16">
        <f t="shared" si="4"/>
        <v>3</v>
      </c>
      <c r="W16">
        <v>11</v>
      </c>
      <c r="X16">
        <v>3</v>
      </c>
    </row>
    <row r="17" spans="1:24" ht="12.75">
      <c r="A17" s="38">
        <v>13</v>
      </c>
      <c r="B17" s="32"/>
      <c r="C17" s="39">
        <f t="shared" si="0"/>
      </c>
      <c r="D17" s="4"/>
      <c r="E17" s="40" t="s">
        <v>11</v>
      </c>
      <c r="F17" s="40"/>
      <c r="G17" s="4">
        <f>IF(E18+F18&gt;0,INDEX(score,ABS(E18-F18),2),0)</f>
        <v>0</v>
      </c>
      <c r="H17" s="4">
        <f>IF(E18&gt;F18,G17,-G17)</f>
        <v>0</v>
      </c>
      <c r="I17" s="4"/>
      <c r="J17" s="41">
        <f t="shared" si="1"/>
      </c>
      <c r="K17" s="3">
        <f t="shared" si="2"/>
        <v>0</v>
      </c>
      <c r="L17" s="3">
        <f t="shared" si="3"/>
        <v>0</v>
      </c>
      <c r="M17" s="3">
        <v>0.87</v>
      </c>
      <c r="N17" s="3">
        <f>IF(Tabelle1!B17&lt;&gt;"",(100+Tabelle1!H17+Tabelle1!M17),"")</f>
      </c>
      <c r="O17" s="13"/>
      <c r="P17" s="4" t="s">
        <v>36</v>
      </c>
      <c r="T17">
        <v>12</v>
      </c>
      <c r="U17">
        <f t="shared" si="4"/>
        <v>3</v>
      </c>
      <c r="W17">
        <v>12</v>
      </c>
      <c r="X17">
        <v>3</v>
      </c>
    </row>
    <row r="18" spans="1:24" ht="12.75">
      <c r="A18" s="38">
        <v>14</v>
      </c>
      <c r="B18" s="32"/>
      <c r="C18" s="39">
        <f t="shared" si="0"/>
      </c>
      <c r="D18" s="22" t="s">
        <v>18</v>
      </c>
      <c r="E18" s="34"/>
      <c r="F18" s="34"/>
      <c r="G18" s="4">
        <f>IF(E18+F18&gt;0,INDEX(score,ABS(E18-F18),2),0)</f>
        <v>0</v>
      </c>
      <c r="H18" s="4">
        <f>IF(E18&gt;F18,-G18,G18)</f>
        <v>0</v>
      </c>
      <c r="I18" s="4"/>
      <c r="J18" s="41">
        <f t="shared" si="1"/>
      </c>
      <c r="K18" s="3">
        <f t="shared" si="2"/>
        <v>0</v>
      </c>
      <c r="L18" s="3">
        <f t="shared" si="3"/>
        <v>0</v>
      </c>
      <c r="M18" s="3">
        <v>0.86</v>
      </c>
      <c r="N18" s="3">
        <f>IF(Tabelle1!B18&lt;&gt;"",(100+Tabelle1!H18+Tabelle1!M18),"")</f>
      </c>
      <c r="O18" s="13"/>
      <c r="P18" s="4" t="s">
        <v>37</v>
      </c>
      <c r="T18">
        <v>13</v>
      </c>
      <c r="U18">
        <f t="shared" si="4"/>
        <v>3</v>
      </c>
      <c r="W18">
        <v>13</v>
      </c>
      <c r="X18">
        <v>3</v>
      </c>
    </row>
    <row r="19" spans="1:24" ht="12.75">
      <c r="A19" s="38">
        <v>15</v>
      </c>
      <c r="B19" s="32"/>
      <c r="C19" s="39">
        <f t="shared" si="0"/>
      </c>
      <c r="D19" s="42" t="str">
        <f>Tabelle1!A17&amp;"+"&amp;Tabelle1!A20&amp;" vs "&amp;Tabelle1!A18&amp;"+"&amp;Tabelle1!A19</f>
        <v>13+16 vs 14+15</v>
      </c>
      <c r="E19" s="34"/>
      <c r="F19" s="34"/>
      <c r="G19" s="4">
        <f>IF(E18+F18&gt;0,INDEX(score,ABS(E18-F18),2),0)</f>
        <v>0</v>
      </c>
      <c r="H19" s="4">
        <f>IF(E18&gt;F18,-G19,G19)</f>
        <v>0</v>
      </c>
      <c r="I19" s="4"/>
      <c r="J19" s="41">
        <f t="shared" si="1"/>
      </c>
      <c r="K19" s="3">
        <f t="shared" si="2"/>
        <v>0</v>
      </c>
      <c r="L19" s="3">
        <f t="shared" si="3"/>
        <v>0</v>
      </c>
      <c r="M19" s="3">
        <v>0.85</v>
      </c>
      <c r="N19" s="3">
        <f>IF(Tabelle1!B19&lt;&gt;"",(100+Tabelle1!H19+Tabelle1!M19),"")</f>
      </c>
      <c r="O19" s="13"/>
      <c r="T19">
        <v>14</v>
      </c>
      <c r="U19">
        <f t="shared" si="4"/>
        <v>3</v>
      </c>
      <c r="W19">
        <v>14</v>
      </c>
      <c r="X19">
        <v>3</v>
      </c>
    </row>
    <row r="20" spans="1:24" ht="12.75">
      <c r="A20" s="38">
        <v>16</v>
      </c>
      <c r="B20" s="32"/>
      <c r="C20" s="39">
        <f t="shared" si="0"/>
      </c>
      <c r="D20" s="4"/>
      <c r="E20" s="43" t="str">
        <f>Tabelle1!A17&amp;"+"&amp;Tabelle1!A20&amp;""</f>
        <v>13+16</v>
      </c>
      <c r="F20" s="43" t="str">
        <f>Tabelle1!A18&amp;"+"&amp;Tabelle1!A19</f>
        <v>14+15</v>
      </c>
      <c r="G20" s="4">
        <f>IF(E18+F18&gt;0,INDEX(score,ABS(E18-F18),2),0)</f>
        <v>0</v>
      </c>
      <c r="H20" s="4">
        <f>IF(E18&gt;F18,G20,-G20)</f>
        <v>0</v>
      </c>
      <c r="I20" s="4"/>
      <c r="J20" s="41">
        <f t="shared" si="1"/>
      </c>
      <c r="K20" s="3">
        <f t="shared" si="2"/>
        <v>0</v>
      </c>
      <c r="L20" s="3">
        <f t="shared" si="3"/>
        <v>0</v>
      </c>
      <c r="M20" s="3">
        <v>0.84</v>
      </c>
      <c r="N20" s="3">
        <f>IF(Tabelle1!B20&lt;&gt;"",(100+Tabelle1!H20+Tabelle1!M20),"")</f>
      </c>
      <c r="O20" s="13"/>
      <c r="T20">
        <v>15</v>
      </c>
      <c r="U20">
        <f t="shared" si="4"/>
        <v>3</v>
      </c>
      <c r="W20">
        <v>15</v>
      </c>
      <c r="X20">
        <v>3</v>
      </c>
    </row>
    <row r="21" spans="1:24" ht="12.75">
      <c r="A21" s="23">
        <v>17</v>
      </c>
      <c r="B21" s="24"/>
      <c r="C21" s="25">
        <f t="shared" si="0"/>
      </c>
      <c r="D21" s="26"/>
      <c r="E21" s="27" t="s">
        <v>11</v>
      </c>
      <c r="F21" s="27"/>
      <c r="G21" s="28">
        <f>IF(E22+F22&gt;0,INDEX(score,ABS(E22-F22),2),0)</f>
        <v>0</v>
      </c>
      <c r="H21" s="29">
        <f>IF(E22&gt;F22,G21,-G21)</f>
        <v>0</v>
      </c>
      <c r="I21" s="26"/>
      <c r="J21" s="30">
        <f t="shared" si="1"/>
      </c>
      <c r="K21" s="3">
        <f t="shared" si="2"/>
        <v>0</v>
      </c>
      <c r="L21" s="3">
        <f t="shared" si="3"/>
        <v>0</v>
      </c>
      <c r="M21" s="3">
        <v>0.83</v>
      </c>
      <c r="N21" s="3">
        <f>IF(Tabelle1!B21&lt;&gt;"",(100+Tabelle1!H21+Tabelle1!M21),"")</f>
      </c>
      <c r="O21" s="13"/>
      <c r="T21">
        <v>16</v>
      </c>
      <c r="U21">
        <f t="shared" si="4"/>
        <v>3</v>
      </c>
      <c r="W21">
        <v>16</v>
      </c>
      <c r="X21">
        <v>3</v>
      </c>
    </row>
    <row r="22" spans="1:24" ht="12.75">
      <c r="A22" s="31">
        <v>18</v>
      </c>
      <c r="B22" s="32"/>
      <c r="C22" s="25">
        <f t="shared" si="0"/>
      </c>
      <c r="D22" s="33" t="s">
        <v>18</v>
      </c>
      <c r="E22" s="34"/>
      <c r="F22" s="34"/>
      <c r="G22" s="28">
        <f>IF(E22+F22&gt;0,INDEX(score,ABS(E22-F22),2),0)</f>
        <v>0</v>
      </c>
      <c r="H22" s="29">
        <f>IF(E22&gt;F22,-G22,G22)</f>
        <v>0</v>
      </c>
      <c r="I22" s="26"/>
      <c r="J22" s="30">
        <f t="shared" si="1"/>
      </c>
      <c r="K22" s="3">
        <f t="shared" si="2"/>
        <v>0</v>
      </c>
      <c r="L22" s="3">
        <f t="shared" si="3"/>
        <v>0</v>
      </c>
      <c r="M22" s="3">
        <v>0.82</v>
      </c>
      <c r="N22" s="3">
        <f>IF(Tabelle1!B22&lt;&gt;"",(100+Tabelle1!H22+Tabelle1!M22),"")</f>
      </c>
      <c r="O22" s="13"/>
      <c r="T22">
        <v>17</v>
      </c>
      <c r="U22">
        <f t="shared" si="4"/>
        <v>3</v>
      </c>
      <c r="W22">
        <v>17</v>
      </c>
      <c r="X22">
        <v>3</v>
      </c>
    </row>
    <row r="23" spans="1:24" ht="12.75">
      <c r="A23" s="31">
        <v>19</v>
      </c>
      <c r="B23" s="32"/>
      <c r="C23" s="25">
        <f t="shared" si="0"/>
      </c>
      <c r="D23" s="35" t="str">
        <f>Tabelle1!A21&amp;"+"&amp;Tabelle1!A24&amp;" vs "&amp;Tabelle1!A22&amp;"+"&amp;Tabelle1!A23</f>
        <v>17+20 vs 18+19</v>
      </c>
      <c r="E23" s="34"/>
      <c r="F23" s="34"/>
      <c r="G23" s="28">
        <f>IF(E22+F22&gt;0,INDEX(score,ABS(E22-F22),2),0)</f>
        <v>0</v>
      </c>
      <c r="H23" s="29">
        <f>IF(E22&gt;F22,-G23,G23)</f>
        <v>0</v>
      </c>
      <c r="I23" s="26"/>
      <c r="J23" s="30">
        <f t="shared" si="1"/>
      </c>
      <c r="K23" s="3">
        <f t="shared" si="2"/>
        <v>0</v>
      </c>
      <c r="L23" s="3">
        <f t="shared" si="3"/>
        <v>0</v>
      </c>
      <c r="M23" s="3">
        <v>0.81</v>
      </c>
      <c r="N23" s="3">
        <f>IF(Tabelle1!B23&lt;&gt;"",(100+Tabelle1!H23+Tabelle1!M23),"")</f>
      </c>
      <c r="O23" s="13"/>
      <c r="T23">
        <v>18</v>
      </c>
      <c r="U23">
        <f t="shared" si="4"/>
        <v>3</v>
      </c>
      <c r="W23">
        <v>18</v>
      </c>
      <c r="X23">
        <v>3</v>
      </c>
    </row>
    <row r="24" spans="1:24" ht="12.75">
      <c r="A24" s="23">
        <v>20</v>
      </c>
      <c r="B24" s="24"/>
      <c r="C24" s="25">
        <f t="shared" si="0"/>
      </c>
      <c r="D24" s="36"/>
      <c r="E24" s="37" t="str">
        <f>Tabelle1!A21&amp;"+"&amp;Tabelle1!A24&amp;""</f>
        <v>17+20</v>
      </c>
      <c r="F24" s="37" t="str">
        <f>Tabelle1!A22&amp;"+"&amp;Tabelle1!A23</f>
        <v>18+19</v>
      </c>
      <c r="G24" s="28">
        <f>IF(E22+F22&gt;0,INDEX(score,ABS(E22-F22),2),0)</f>
        <v>0</v>
      </c>
      <c r="H24" s="29">
        <f>IF(E22&gt;F22,G24,-G24)</f>
        <v>0</v>
      </c>
      <c r="I24" s="26"/>
      <c r="J24" s="30">
        <f t="shared" si="1"/>
      </c>
      <c r="K24" s="3">
        <f t="shared" si="2"/>
        <v>0</v>
      </c>
      <c r="L24" s="3">
        <f t="shared" si="3"/>
        <v>0</v>
      </c>
      <c r="M24" s="3">
        <v>0.8</v>
      </c>
      <c r="N24" s="3">
        <f>IF(Tabelle1!B24&lt;&gt;"",(100+Tabelle1!H24+Tabelle1!M24),"")</f>
      </c>
      <c r="O24" s="13"/>
      <c r="T24">
        <v>19</v>
      </c>
      <c r="U24">
        <f t="shared" si="4"/>
        <v>3</v>
      </c>
      <c r="W24">
        <v>19</v>
      </c>
      <c r="X24">
        <v>3</v>
      </c>
    </row>
    <row r="25" spans="1:24" ht="12.75">
      <c r="A25" s="38">
        <v>21</v>
      </c>
      <c r="B25" s="32"/>
      <c r="C25" s="39">
        <f t="shared" si="0"/>
      </c>
      <c r="D25" s="4"/>
      <c r="E25" s="40" t="s">
        <v>11</v>
      </c>
      <c r="F25" s="40"/>
      <c r="G25" s="4">
        <f>IF(E26+F26&gt;0,INDEX(score,ABS(E26-F26),2),0)</f>
        <v>0</v>
      </c>
      <c r="H25" s="4">
        <f>IF(E26&gt;F26,G25,-G25)</f>
        <v>0</v>
      </c>
      <c r="I25" s="4"/>
      <c r="J25" s="41">
        <f t="shared" si="1"/>
      </c>
      <c r="K25" s="3">
        <f t="shared" si="2"/>
        <v>0</v>
      </c>
      <c r="L25" s="3">
        <f t="shared" si="3"/>
        <v>0</v>
      </c>
      <c r="M25" s="3">
        <v>0.79</v>
      </c>
      <c r="N25" s="3">
        <f>IF(Tabelle1!B25&lt;&gt;"",(100+Tabelle1!H25+Tabelle1!M25),"")</f>
      </c>
      <c r="O25" s="13"/>
      <c r="T25">
        <v>20</v>
      </c>
      <c r="U25">
        <f t="shared" si="4"/>
        <v>3</v>
      </c>
      <c r="W25">
        <v>20</v>
      </c>
      <c r="X25">
        <v>3</v>
      </c>
    </row>
    <row r="26" spans="1:24" ht="12.75">
      <c r="A26" s="38">
        <v>22</v>
      </c>
      <c r="B26" s="32"/>
      <c r="C26" s="39">
        <f t="shared" si="0"/>
      </c>
      <c r="D26" s="22" t="s">
        <v>18</v>
      </c>
      <c r="E26" s="34"/>
      <c r="F26" s="34"/>
      <c r="G26" s="4">
        <f>IF(E26+F26&gt;0,INDEX(score,ABS(E26-F26),2),0)</f>
        <v>0</v>
      </c>
      <c r="H26" s="4">
        <f>IF(E26&gt;F26,-G26,G26)</f>
        <v>0</v>
      </c>
      <c r="I26" s="4"/>
      <c r="J26" s="41">
        <f t="shared" si="1"/>
      </c>
      <c r="K26" s="3">
        <f t="shared" si="2"/>
        <v>0</v>
      </c>
      <c r="L26" s="3">
        <f t="shared" si="3"/>
        <v>0</v>
      </c>
      <c r="M26" s="3">
        <v>0.78</v>
      </c>
      <c r="N26" s="3">
        <f>IF(Tabelle1!B26&lt;&gt;"",(100+Tabelle1!H26+Tabelle1!M26),"")</f>
      </c>
      <c r="O26" s="13"/>
      <c r="T26">
        <v>21</v>
      </c>
      <c r="U26">
        <f t="shared" si="4"/>
        <v>3</v>
      </c>
      <c r="W26">
        <v>21</v>
      </c>
      <c r="X26">
        <v>3</v>
      </c>
    </row>
    <row r="27" spans="1:24" ht="12.75">
      <c r="A27" s="38">
        <v>23</v>
      </c>
      <c r="B27" s="32"/>
      <c r="C27" s="39">
        <f t="shared" si="0"/>
      </c>
      <c r="D27" s="42" t="str">
        <f>Tabelle1!A25&amp;"+"&amp;Tabelle1!A28&amp;" vs "&amp;Tabelle1!A26&amp;"+"&amp;Tabelle1!A27</f>
        <v>21+24 vs 22+23</v>
      </c>
      <c r="E27" s="34"/>
      <c r="F27" s="34"/>
      <c r="G27" s="4">
        <f>IF(E26+F26&gt;0,INDEX(score,ABS(E26-F26),2),0)</f>
        <v>0</v>
      </c>
      <c r="H27" s="4">
        <f>IF(E26&gt;F26,-G27,G27)</f>
        <v>0</v>
      </c>
      <c r="I27" s="4"/>
      <c r="J27" s="41">
        <f t="shared" si="1"/>
      </c>
      <c r="K27" s="3">
        <f t="shared" si="2"/>
        <v>0</v>
      </c>
      <c r="L27" s="3">
        <f t="shared" si="3"/>
        <v>0</v>
      </c>
      <c r="M27" s="3">
        <v>0.77</v>
      </c>
      <c r="N27" s="3">
        <f>IF(Tabelle1!B27&lt;&gt;"",(100+Tabelle1!H27+Tabelle1!M27),"")</f>
      </c>
      <c r="O27" s="13"/>
      <c r="T27">
        <v>0</v>
      </c>
      <c r="U27">
        <f t="shared" si="4"/>
        <v>0</v>
      </c>
      <c r="W27">
        <v>0</v>
      </c>
      <c r="X27">
        <v>0</v>
      </c>
    </row>
    <row r="28" spans="1:24" ht="12.75">
      <c r="A28" s="38">
        <v>24</v>
      </c>
      <c r="B28" s="32"/>
      <c r="C28" s="39">
        <f t="shared" si="0"/>
      </c>
      <c r="D28" s="4"/>
      <c r="E28" s="43" t="str">
        <f>Tabelle1!A25&amp;"+"&amp;Tabelle1!A28&amp;""</f>
        <v>21+24</v>
      </c>
      <c r="F28" s="43" t="str">
        <f>Tabelle1!A26&amp;"+"&amp;Tabelle1!A27</f>
        <v>22+23</v>
      </c>
      <c r="G28" s="4">
        <f>IF(E26+F26&gt;0,INDEX(score,ABS(E26-F26),2),0)</f>
        <v>0</v>
      </c>
      <c r="H28" s="4">
        <f>IF(E26&gt;F26,G28,-G28)</f>
        <v>0</v>
      </c>
      <c r="I28" s="4"/>
      <c r="J28" s="41">
        <f t="shared" si="1"/>
      </c>
      <c r="K28" s="3">
        <f t="shared" si="2"/>
        <v>0</v>
      </c>
      <c r="L28" s="3">
        <f t="shared" si="3"/>
        <v>0</v>
      </c>
      <c r="M28" s="3">
        <v>0.76</v>
      </c>
      <c r="N28" s="3">
        <f>IF(Tabelle1!B28&lt;&gt;"",(100+Tabelle1!H28+Tabelle1!M28),"")</f>
      </c>
      <c r="O28" s="13"/>
      <c r="T28">
        <v>-1</v>
      </c>
      <c r="U28">
        <f t="shared" si="4"/>
        <v>-1</v>
      </c>
      <c r="W28">
        <v>-1</v>
      </c>
      <c r="X28">
        <v>-1</v>
      </c>
    </row>
    <row r="29" spans="1:24" ht="12.75">
      <c r="A29" s="23">
        <v>25</v>
      </c>
      <c r="B29" s="24"/>
      <c r="C29" s="25">
        <f t="shared" si="0"/>
      </c>
      <c r="D29" s="26"/>
      <c r="E29" s="27" t="s">
        <v>11</v>
      </c>
      <c r="F29" s="27"/>
      <c r="G29" s="28">
        <f>IF(E30+F30&gt;0,INDEX(score,ABS(E30-F30),2),0)</f>
        <v>0</v>
      </c>
      <c r="H29" s="29">
        <f>IF(E30&gt;F30,G29,-G29)</f>
        <v>0</v>
      </c>
      <c r="I29" s="26"/>
      <c r="J29" s="30">
        <f t="shared" si="1"/>
      </c>
      <c r="K29" s="3">
        <f t="shared" si="2"/>
        <v>0</v>
      </c>
      <c r="L29" s="3">
        <f t="shared" si="3"/>
        <v>0</v>
      </c>
      <c r="M29" s="3">
        <v>0.75</v>
      </c>
      <c r="N29" s="3">
        <f>IF(Tabelle1!B29&lt;&gt;"",(100+Tabelle1!H29+Tabelle1!M29),"")</f>
      </c>
      <c r="O29" s="13"/>
      <c r="T29">
        <v>-2</v>
      </c>
      <c r="U29">
        <f t="shared" si="4"/>
        <v>-1</v>
      </c>
      <c r="W29">
        <v>-2</v>
      </c>
      <c r="X29">
        <v>-1</v>
      </c>
    </row>
    <row r="30" spans="1:24" ht="12.75">
      <c r="A30" s="31">
        <v>26</v>
      </c>
      <c r="B30" s="32"/>
      <c r="C30" s="25">
        <f t="shared" si="0"/>
      </c>
      <c r="D30" s="33" t="s">
        <v>18</v>
      </c>
      <c r="E30" s="34"/>
      <c r="F30" s="34"/>
      <c r="G30" s="28">
        <f>IF(E30+F30&gt;0,INDEX(score,ABS(E30-F30),2),0)</f>
        <v>0</v>
      </c>
      <c r="H30" s="29">
        <f>IF(E30&gt;F30,-G30,G30)</f>
        <v>0</v>
      </c>
      <c r="I30" s="26"/>
      <c r="J30" s="30">
        <f t="shared" si="1"/>
      </c>
      <c r="K30" s="3">
        <f t="shared" si="2"/>
        <v>0</v>
      </c>
      <c r="L30" s="3">
        <f t="shared" si="3"/>
        <v>0</v>
      </c>
      <c r="M30" s="3">
        <v>0.74</v>
      </c>
      <c r="N30" s="3">
        <f>IF(Tabelle1!B30&lt;&gt;"",(100+Tabelle1!H30+Tabelle1!M30),"")</f>
      </c>
      <c r="O30" s="13"/>
      <c r="T30">
        <v>-3</v>
      </c>
      <c r="U30">
        <f t="shared" si="4"/>
        <v>-2</v>
      </c>
      <c r="W30">
        <v>-3</v>
      </c>
      <c r="X30">
        <v>-2</v>
      </c>
    </row>
    <row r="31" spans="1:24" ht="12.75">
      <c r="A31" s="31">
        <v>27</v>
      </c>
      <c r="B31" s="32"/>
      <c r="C31" s="25">
        <f t="shared" si="0"/>
      </c>
      <c r="D31" s="35" t="str">
        <f>Tabelle1!A29&amp;"+"&amp;Tabelle1!A32&amp;" vs "&amp;Tabelle1!A30&amp;"+"&amp;Tabelle1!A31</f>
        <v>25+28 vs 26+27</v>
      </c>
      <c r="E31" s="34"/>
      <c r="F31" s="34"/>
      <c r="G31" s="28">
        <f>IF(E30+F30&gt;0,INDEX(score,ABS(E30-F30),2),0)</f>
        <v>0</v>
      </c>
      <c r="H31" s="29">
        <f>IF(E30&gt;F30,-G31,G31)</f>
        <v>0</v>
      </c>
      <c r="I31" s="26"/>
      <c r="J31" s="30">
        <f t="shared" si="1"/>
      </c>
      <c r="K31" s="3">
        <f t="shared" si="2"/>
        <v>0</v>
      </c>
      <c r="L31" s="3">
        <f t="shared" si="3"/>
        <v>0</v>
      </c>
      <c r="M31" s="3">
        <v>0.73</v>
      </c>
      <c r="N31" s="3">
        <f>IF(Tabelle1!B31&lt;&gt;"",(100+Tabelle1!H31+Tabelle1!M31),"")</f>
      </c>
      <c r="O31" s="13"/>
      <c r="T31">
        <v>-4</v>
      </c>
      <c r="U31">
        <f t="shared" si="4"/>
        <v>-2</v>
      </c>
      <c r="W31">
        <v>-4</v>
      </c>
      <c r="X31">
        <v>-2</v>
      </c>
    </row>
    <row r="32" spans="1:24" ht="12.75">
      <c r="A32" s="23">
        <v>28</v>
      </c>
      <c r="B32" s="24"/>
      <c r="C32" s="25">
        <f t="shared" si="0"/>
      </c>
      <c r="D32" s="36"/>
      <c r="E32" s="37" t="str">
        <f>Tabelle1!A29&amp;"+"&amp;Tabelle1!A32&amp;""</f>
        <v>25+28</v>
      </c>
      <c r="F32" s="37" t="str">
        <f>Tabelle1!A30&amp;"+"&amp;Tabelle1!A31</f>
        <v>26+27</v>
      </c>
      <c r="G32" s="28">
        <f>IF(E30+F30&gt;0,INDEX(score,ABS(E30-F30),2),0)</f>
        <v>0</v>
      </c>
      <c r="H32" s="29">
        <f>IF(E30&gt;F30,G32,-G32)</f>
        <v>0</v>
      </c>
      <c r="I32" s="26"/>
      <c r="J32" s="30">
        <f t="shared" si="1"/>
      </c>
      <c r="K32" s="3">
        <f t="shared" si="2"/>
        <v>0</v>
      </c>
      <c r="L32" s="3">
        <f t="shared" si="3"/>
        <v>0</v>
      </c>
      <c r="M32" s="3">
        <v>0.72</v>
      </c>
      <c r="N32" s="3">
        <f>IF(Tabelle1!B32&lt;&gt;"",(100+Tabelle1!H32+Tabelle1!M32),"")</f>
      </c>
      <c r="O32" s="13"/>
      <c r="T32">
        <v>-5</v>
      </c>
      <c r="U32">
        <f t="shared" si="4"/>
        <v>-2</v>
      </c>
      <c r="W32">
        <v>-5</v>
      </c>
      <c r="X32">
        <v>-2</v>
      </c>
    </row>
    <row r="33" spans="1:24" ht="12.75">
      <c r="A33" s="4"/>
      <c r="B33" s="4"/>
      <c r="C33" s="44"/>
      <c r="D33" s="4"/>
      <c r="E33" s="4"/>
      <c r="F33" s="4"/>
      <c r="G33" s="13"/>
      <c r="H33" s="4"/>
      <c r="I33" s="4"/>
      <c r="J33" s="4"/>
      <c r="L33" s="45"/>
      <c r="T33">
        <v>-6</v>
      </c>
      <c r="U33">
        <f t="shared" si="4"/>
        <v>-3</v>
      </c>
      <c r="W33">
        <v>-6</v>
      </c>
      <c r="X33">
        <v>-3</v>
      </c>
    </row>
    <row r="34" spans="1:24" ht="12.75">
      <c r="A34" s="4"/>
      <c r="B34" s="46" t="s">
        <v>38</v>
      </c>
      <c r="C34" s="47"/>
      <c r="D34" s="4"/>
      <c r="E34" s="4"/>
      <c r="F34" s="4"/>
      <c r="G34" s="21" t="s">
        <v>4</v>
      </c>
      <c r="H34" s="22" t="s">
        <v>5</v>
      </c>
      <c r="I34" s="22" t="s">
        <v>39</v>
      </c>
      <c r="J34" s="4" t="s">
        <v>6</v>
      </c>
      <c r="L34" s="3" t="s">
        <v>40</v>
      </c>
      <c r="M34" s="3" t="s">
        <v>41</v>
      </c>
      <c r="T34">
        <v>-7</v>
      </c>
      <c r="U34">
        <f t="shared" si="4"/>
        <v>-3</v>
      </c>
      <c r="W34">
        <v>-7</v>
      </c>
      <c r="X34">
        <v>-3</v>
      </c>
    </row>
    <row r="35" spans="1:24" ht="12.75">
      <c r="A35" s="23">
        <v>1</v>
      </c>
      <c r="B35" s="36" t="str">
        <f aca="true" t="shared" si="5" ref="B35:B62">IF(ISERROR(VLOOKUP(A35,runde1,2,0)),"",VLOOKUP(A35,runde1,2,0))</f>
        <v>Nils</v>
      </c>
      <c r="C35" s="25">
        <f aca="true" t="shared" si="6" ref="C35:C62">IF(H35&gt;0,"Y","")</f>
      </c>
      <c r="D35" s="26"/>
      <c r="E35" s="27" t="s">
        <v>11</v>
      </c>
      <c r="F35" s="27"/>
      <c r="G35" s="28">
        <f>IF(E36+F36&gt;0,INDEX(score,ABS(E36-F36),2),0)</f>
        <v>1</v>
      </c>
      <c r="H35" s="29">
        <f>IF(E36&gt;F36,G35,-G35)</f>
        <v>-1</v>
      </c>
      <c r="I35" s="29">
        <f aca="true" t="shared" si="7" ref="I35:I62">IF(B35&lt;&gt;"",VLOOKUP(B35,punkte1,2,0)+H35,"")</f>
        <v>1</v>
      </c>
      <c r="J35" s="30">
        <f aca="true" t="shared" si="8" ref="J35:J62">IF(B35&lt;&gt;"",RANK(N35,rang2),"")</f>
        <v>4</v>
      </c>
      <c r="K35" s="3" t="str">
        <f aca="true" t="shared" si="9" ref="K35:K62">B35</f>
        <v>Nils</v>
      </c>
      <c r="L35" s="3">
        <f aca="true" t="shared" si="10" ref="L35:L44">H35</f>
        <v>-1</v>
      </c>
      <c r="M35" s="3">
        <v>0.99</v>
      </c>
      <c r="N35" s="3">
        <f aca="true" t="shared" si="11" ref="N35:N62">IF(B35&lt;&gt;"",(100+I35+M35),"")</f>
        <v>101.99</v>
      </c>
      <c r="T35">
        <v>-8</v>
      </c>
      <c r="U35">
        <f t="shared" si="4"/>
        <v>-3</v>
      </c>
      <c r="W35">
        <v>-8</v>
      </c>
      <c r="X35">
        <v>-3</v>
      </c>
    </row>
    <row r="36" spans="1:24" ht="12.75">
      <c r="A36" s="31">
        <v>2</v>
      </c>
      <c r="B36" s="36" t="str">
        <f t="shared" si="5"/>
        <v>Joscha</v>
      </c>
      <c r="C36" s="25" t="str">
        <f t="shared" si="6"/>
        <v>Y</v>
      </c>
      <c r="D36" s="33" t="s">
        <v>18</v>
      </c>
      <c r="E36" s="34">
        <v>14</v>
      </c>
      <c r="F36" s="34">
        <v>15</v>
      </c>
      <c r="G36" s="28">
        <f>IF(E36+F36&gt;0,INDEX(score,ABS(E36-F36),2),0)</f>
        <v>1</v>
      </c>
      <c r="H36" s="29">
        <f>IF(E36&gt;F36,-G36,G36)</f>
        <v>1</v>
      </c>
      <c r="I36" s="48">
        <f t="shared" si="7"/>
        <v>3</v>
      </c>
      <c r="J36" s="30">
        <f t="shared" si="8"/>
        <v>1</v>
      </c>
      <c r="K36" s="3" t="str">
        <f t="shared" si="9"/>
        <v>Joscha</v>
      </c>
      <c r="L36" s="3">
        <f t="shared" si="10"/>
        <v>1</v>
      </c>
      <c r="M36" s="3">
        <v>0.98</v>
      </c>
      <c r="N36" s="3">
        <f t="shared" si="11"/>
        <v>103.98</v>
      </c>
      <c r="T36">
        <v>-9</v>
      </c>
      <c r="U36">
        <f t="shared" si="4"/>
        <v>-3</v>
      </c>
      <c r="W36">
        <v>-9</v>
      </c>
      <c r="X36">
        <v>-3</v>
      </c>
    </row>
    <row r="37" spans="1:24" ht="12.75">
      <c r="A37" s="31">
        <v>3</v>
      </c>
      <c r="B37" s="36" t="str">
        <f t="shared" si="5"/>
        <v>Hans</v>
      </c>
      <c r="C37" s="25" t="str">
        <f t="shared" si="6"/>
        <v>Y</v>
      </c>
      <c r="D37" s="35" t="str">
        <f>Tabelle1!A35&amp;"+"&amp;Tabelle1!A38&amp;" vs "&amp;Tabelle1!A36&amp;"+"&amp;Tabelle1!A37</f>
        <v>1+4 vs 2+3</v>
      </c>
      <c r="E37" s="34"/>
      <c r="F37" s="34"/>
      <c r="G37" s="28">
        <f>IF(E36+F36&gt;0,INDEX(score,ABS(E36-F36),2),0)</f>
        <v>1</v>
      </c>
      <c r="H37" s="29">
        <f>IF(E36&gt;F36,-G37,G37)</f>
        <v>1</v>
      </c>
      <c r="I37" s="48">
        <f t="shared" si="7"/>
        <v>2</v>
      </c>
      <c r="J37" s="30">
        <f t="shared" si="8"/>
        <v>2</v>
      </c>
      <c r="K37" s="3" t="str">
        <f t="shared" si="9"/>
        <v>Hans</v>
      </c>
      <c r="L37" s="3">
        <f t="shared" si="10"/>
        <v>1</v>
      </c>
      <c r="M37" s="3">
        <v>0.97</v>
      </c>
      <c r="N37" s="3">
        <f t="shared" si="11"/>
        <v>102.97</v>
      </c>
      <c r="T37">
        <v>-10</v>
      </c>
      <c r="U37">
        <f t="shared" si="4"/>
        <v>-3</v>
      </c>
      <c r="W37">
        <v>-10</v>
      </c>
      <c r="X37">
        <v>-3</v>
      </c>
    </row>
    <row r="38" spans="1:24" ht="12.75">
      <c r="A38" s="23">
        <v>4</v>
      </c>
      <c r="B38" s="36" t="str">
        <f t="shared" si="5"/>
        <v>Fabse</v>
      </c>
      <c r="C38" s="25">
        <f t="shared" si="6"/>
      </c>
      <c r="D38" s="36"/>
      <c r="E38" s="37" t="str">
        <f>Tabelle1!A35&amp;"+"&amp;Tabelle1!A38&amp;""</f>
        <v>1+4</v>
      </c>
      <c r="F38" s="37" t="str">
        <f>Tabelle1!A36&amp;"+"&amp;Tabelle1!A37</f>
        <v>2+3</v>
      </c>
      <c r="G38" s="28">
        <f>IF(E36+F36&gt;0,INDEX(score,ABS(E36-F36),2),0)</f>
        <v>1</v>
      </c>
      <c r="H38" s="29">
        <f>IF(E36&gt;F36,G38,-G38)</f>
        <v>-1</v>
      </c>
      <c r="I38" s="29">
        <f t="shared" si="7"/>
        <v>0</v>
      </c>
      <c r="J38" s="30">
        <f t="shared" si="8"/>
        <v>6</v>
      </c>
      <c r="K38" s="3" t="str">
        <f t="shared" si="9"/>
        <v>Fabse</v>
      </c>
      <c r="L38" s="3">
        <f t="shared" si="10"/>
        <v>-1</v>
      </c>
      <c r="M38" s="3">
        <v>0.96</v>
      </c>
      <c r="N38" s="3">
        <f t="shared" si="11"/>
        <v>100.96</v>
      </c>
      <c r="T38">
        <v>-11</v>
      </c>
      <c r="U38">
        <f t="shared" si="4"/>
        <v>-3</v>
      </c>
      <c r="W38">
        <v>-11</v>
      </c>
      <c r="X38">
        <v>-3</v>
      </c>
    </row>
    <row r="39" spans="1:24" ht="12.75">
      <c r="A39" s="38">
        <v>5</v>
      </c>
      <c r="B39" s="4" t="str">
        <f t="shared" si="5"/>
        <v>Heiko</v>
      </c>
      <c r="C39" s="39">
        <f t="shared" si="6"/>
      </c>
      <c r="D39" s="4"/>
      <c r="E39" s="40" t="s">
        <v>11</v>
      </c>
      <c r="F39" s="40"/>
      <c r="G39" s="4">
        <f>IF(E40+F40&gt;0,INDEX(score,ABS(E40-F40),2),0)</f>
        <v>2</v>
      </c>
      <c r="H39" s="4">
        <f>IF(E40&gt;F40,G39,-G39)</f>
        <v>-2</v>
      </c>
      <c r="I39" s="49">
        <f t="shared" si="7"/>
        <v>-2</v>
      </c>
      <c r="J39" s="50">
        <f t="shared" si="8"/>
        <v>7</v>
      </c>
      <c r="K39" s="3" t="str">
        <f t="shared" si="9"/>
        <v>Heiko</v>
      </c>
      <c r="L39" s="3">
        <f t="shared" si="10"/>
        <v>-2</v>
      </c>
      <c r="M39" s="3">
        <v>0.95</v>
      </c>
      <c r="N39" s="3">
        <f t="shared" si="11"/>
        <v>98.95</v>
      </c>
      <c r="T39">
        <v>-12</v>
      </c>
      <c r="U39">
        <f t="shared" si="4"/>
        <v>-3</v>
      </c>
      <c r="W39">
        <v>-12</v>
      </c>
      <c r="X39">
        <v>-3</v>
      </c>
    </row>
    <row r="40" spans="1:24" ht="12.75">
      <c r="A40" s="38">
        <v>6</v>
      </c>
      <c r="B40" s="4" t="str">
        <f t="shared" si="5"/>
        <v>Jan</v>
      </c>
      <c r="C40" s="39" t="str">
        <f t="shared" si="6"/>
        <v>Y</v>
      </c>
      <c r="D40" s="22" t="s">
        <v>18</v>
      </c>
      <c r="E40" s="34">
        <v>11</v>
      </c>
      <c r="F40" s="34">
        <v>15</v>
      </c>
      <c r="G40" s="4">
        <f>IF(E40+F40&gt;0,INDEX(score,ABS(E40-F40),2),0)</f>
        <v>2</v>
      </c>
      <c r="H40" s="4">
        <f>IF(E40&gt;F40,-G40,G40)</f>
        <v>2</v>
      </c>
      <c r="I40" s="51">
        <f t="shared" si="7"/>
        <v>2</v>
      </c>
      <c r="J40" s="50">
        <f t="shared" si="8"/>
        <v>3</v>
      </c>
      <c r="K40" s="3" t="str">
        <f t="shared" si="9"/>
        <v>Jan</v>
      </c>
      <c r="L40" s="3">
        <f t="shared" si="10"/>
        <v>2</v>
      </c>
      <c r="M40" s="3">
        <v>0.94</v>
      </c>
      <c r="N40" s="3">
        <f t="shared" si="11"/>
        <v>102.94</v>
      </c>
      <c r="T40">
        <v>-13</v>
      </c>
      <c r="U40">
        <f t="shared" si="4"/>
        <v>-3</v>
      </c>
      <c r="W40">
        <v>-13</v>
      </c>
      <c r="X40">
        <v>-3</v>
      </c>
    </row>
    <row r="41" spans="1:24" ht="12.75">
      <c r="A41" s="38">
        <v>7</v>
      </c>
      <c r="B41" s="4" t="str">
        <f t="shared" si="5"/>
        <v>Michiel</v>
      </c>
      <c r="C41" s="39" t="str">
        <f t="shared" si="6"/>
        <v>Y</v>
      </c>
      <c r="D41" s="42" t="str">
        <f>Tabelle1!A39&amp;"+"&amp;Tabelle1!A42&amp;" vs "&amp;Tabelle1!A40&amp;"+"&amp;Tabelle1!A41</f>
        <v>5+8 vs 6+7</v>
      </c>
      <c r="E41" s="34"/>
      <c r="F41" s="34"/>
      <c r="G41" s="4">
        <f>IF(E40+F40&gt;0,INDEX(score,ABS(E40-F40),2),0)</f>
        <v>2</v>
      </c>
      <c r="H41" s="4">
        <f>IF(E40&gt;F40,-G41,G41)</f>
        <v>2</v>
      </c>
      <c r="I41" s="51">
        <f t="shared" si="7"/>
        <v>1</v>
      </c>
      <c r="J41" s="50">
        <f t="shared" si="8"/>
        <v>5</v>
      </c>
      <c r="K41" s="3" t="str">
        <f t="shared" si="9"/>
        <v>Michiel</v>
      </c>
      <c r="L41" s="3">
        <f t="shared" si="10"/>
        <v>2</v>
      </c>
      <c r="M41" s="3">
        <v>0.93</v>
      </c>
      <c r="N41" s="3">
        <f t="shared" si="11"/>
        <v>101.93</v>
      </c>
      <c r="T41">
        <v>-14</v>
      </c>
      <c r="U41">
        <f t="shared" si="4"/>
        <v>-3</v>
      </c>
      <c r="W41">
        <v>-14</v>
      </c>
      <c r="X41">
        <v>-3</v>
      </c>
    </row>
    <row r="42" spans="1:24" ht="12.75">
      <c r="A42" s="38">
        <v>8</v>
      </c>
      <c r="B42" s="4" t="str">
        <f t="shared" si="5"/>
        <v>Marv</v>
      </c>
      <c r="C42" s="39">
        <f t="shared" si="6"/>
      </c>
      <c r="D42" s="4"/>
      <c r="E42" s="43" t="str">
        <f>Tabelle1!A39&amp;"+"&amp;Tabelle1!A42&amp;""</f>
        <v>5+8</v>
      </c>
      <c r="F42" s="43" t="str">
        <f>Tabelle1!A40&amp;"+"&amp;Tabelle1!A41</f>
        <v>6+7</v>
      </c>
      <c r="G42" s="4">
        <f>IF(E40+F40&gt;0,INDEX(score,ABS(E40-F40),2),0)</f>
        <v>2</v>
      </c>
      <c r="H42" s="4">
        <f>IF(E40&gt;F40,G42,-G42)</f>
        <v>-2</v>
      </c>
      <c r="I42" s="49">
        <f t="shared" si="7"/>
        <v>-3</v>
      </c>
      <c r="J42" s="50">
        <f t="shared" si="8"/>
        <v>10</v>
      </c>
      <c r="K42" s="3" t="str">
        <f t="shared" si="9"/>
        <v>Marv</v>
      </c>
      <c r="L42" s="3">
        <f t="shared" si="10"/>
        <v>-2</v>
      </c>
      <c r="M42" s="3">
        <v>0.92</v>
      </c>
      <c r="N42" s="3">
        <f t="shared" si="11"/>
        <v>97.92</v>
      </c>
      <c r="T42">
        <v>-15</v>
      </c>
      <c r="U42">
        <f t="shared" si="4"/>
        <v>-3</v>
      </c>
      <c r="W42">
        <v>-15</v>
      </c>
      <c r="X42">
        <v>-3</v>
      </c>
    </row>
    <row r="43" spans="1:24" ht="12.75">
      <c r="A43" s="23">
        <v>9</v>
      </c>
      <c r="B43" s="36" t="str">
        <f t="shared" si="5"/>
        <v>Mark</v>
      </c>
      <c r="C43" s="25">
        <f t="shared" si="6"/>
      </c>
      <c r="D43" s="26"/>
      <c r="E43" s="27" t="s">
        <v>11</v>
      </c>
      <c r="F43" s="27"/>
      <c r="G43" s="28">
        <f>IF(E44+F44&gt;0,INDEX(score,ABS(E44-F44),2),0)</f>
        <v>0</v>
      </c>
      <c r="H43" s="29">
        <f>IF(E44&gt;F44,G43,-G43)</f>
        <v>0</v>
      </c>
      <c r="I43" s="29">
        <f t="shared" si="7"/>
        <v>-2</v>
      </c>
      <c r="J43" s="30">
        <f t="shared" si="8"/>
        <v>8</v>
      </c>
      <c r="K43" s="3" t="str">
        <f t="shared" si="9"/>
        <v>Mark</v>
      </c>
      <c r="L43" s="3">
        <f t="shared" si="10"/>
        <v>0</v>
      </c>
      <c r="M43" s="3">
        <v>0.91</v>
      </c>
      <c r="N43" s="3">
        <f t="shared" si="11"/>
        <v>98.91</v>
      </c>
      <c r="T43">
        <v>-16</v>
      </c>
      <c r="U43">
        <f t="shared" si="4"/>
        <v>-3</v>
      </c>
      <c r="W43">
        <v>-16</v>
      </c>
      <c r="X43">
        <v>-3</v>
      </c>
    </row>
    <row r="44" spans="1:24" ht="12.75">
      <c r="A44" s="31">
        <v>10</v>
      </c>
      <c r="B44" s="36" t="str">
        <f t="shared" si="5"/>
        <v>Malte</v>
      </c>
      <c r="C44" s="25">
        <f t="shared" si="6"/>
      </c>
      <c r="D44" s="33" t="s">
        <v>18</v>
      </c>
      <c r="E44" s="34"/>
      <c r="F44" s="34"/>
      <c r="G44" s="28">
        <f>IF(E44+F44&gt;0,INDEX(score,ABS(E44-F44),2),0)</f>
        <v>0</v>
      </c>
      <c r="H44" s="29">
        <f>IF(E44&gt;F44,-G44,G44)</f>
        <v>0</v>
      </c>
      <c r="I44" s="48">
        <f t="shared" si="7"/>
        <v>-2</v>
      </c>
      <c r="J44" s="30">
        <f t="shared" si="8"/>
        <v>9</v>
      </c>
      <c r="K44" s="3" t="str">
        <f t="shared" si="9"/>
        <v>Malte</v>
      </c>
      <c r="L44" s="3">
        <f t="shared" si="10"/>
        <v>0</v>
      </c>
      <c r="M44" s="3">
        <v>0.9</v>
      </c>
      <c r="N44" s="3">
        <f t="shared" si="11"/>
        <v>98.9</v>
      </c>
      <c r="T44">
        <v>-17</v>
      </c>
      <c r="U44">
        <f t="shared" si="4"/>
        <v>-3</v>
      </c>
      <c r="W44">
        <v>-17</v>
      </c>
      <c r="X44">
        <v>-3</v>
      </c>
    </row>
    <row r="45" spans="1:24" ht="12.75">
      <c r="A45" s="31">
        <v>11</v>
      </c>
      <c r="B45" s="36">
        <f t="shared" si="5"/>
      </c>
      <c r="C45" s="25">
        <f t="shared" si="6"/>
      </c>
      <c r="D45" s="35" t="str">
        <f>Tabelle1!A43&amp;"+"&amp;Tabelle1!A46&amp;" vs "&amp;Tabelle1!A44&amp;"+"&amp;Tabelle1!A45</f>
        <v>9+12 vs 10+11</v>
      </c>
      <c r="E45" s="34"/>
      <c r="F45" s="34"/>
      <c r="G45" s="28">
        <f>IF(E44+F44&gt;0,INDEX(score,ABS(E44-F44),2),0)</f>
        <v>0</v>
      </c>
      <c r="H45" s="29">
        <f>IF(E44&gt;F44,-G45,G45)</f>
        <v>0</v>
      </c>
      <c r="I45" s="48">
        <f t="shared" si="7"/>
      </c>
      <c r="J45" s="30">
        <f t="shared" si="8"/>
      </c>
      <c r="K45" s="3">
        <f t="shared" si="9"/>
      </c>
      <c r="L45" s="3">
        <f aca="true" t="shared" si="12" ref="L45:L62">I45</f>
      </c>
      <c r="M45" s="3">
        <v>0.89</v>
      </c>
      <c r="N45" s="3">
        <f t="shared" si="11"/>
      </c>
      <c r="T45">
        <v>-18</v>
      </c>
      <c r="U45">
        <f t="shared" si="4"/>
        <v>-3</v>
      </c>
      <c r="W45">
        <v>-18</v>
      </c>
      <c r="X45">
        <v>-3</v>
      </c>
    </row>
    <row r="46" spans="1:24" ht="12.75">
      <c r="A46" s="23">
        <v>12</v>
      </c>
      <c r="B46" s="36">
        <f t="shared" si="5"/>
      </c>
      <c r="C46" s="25">
        <f t="shared" si="6"/>
      </c>
      <c r="D46" s="36"/>
      <c r="E46" s="37" t="str">
        <f>Tabelle1!A43&amp;"+"&amp;Tabelle1!A46&amp;""</f>
        <v>9+12</v>
      </c>
      <c r="F46" s="37" t="str">
        <f>Tabelle1!A44&amp;"+"&amp;Tabelle1!A45</f>
        <v>10+11</v>
      </c>
      <c r="G46" s="28">
        <f>IF(E44+F44&gt;0,INDEX(score,ABS(E44-F44),2),0)</f>
        <v>0</v>
      </c>
      <c r="H46" s="29">
        <f>IF(E44&gt;F44,G46,-G46)</f>
        <v>0</v>
      </c>
      <c r="I46" s="29">
        <f t="shared" si="7"/>
      </c>
      <c r="J46" s="30">
        <f t="shared" si="8"/>
      </c>
      <c r="K46" s="3">
        <f t="shared" si="9"/>
      </c>
      <c r="L46" s="3">
        <f t="shared" si="12"/>
      </c>
      <c r="M46" s="3">
        <v>0.88</v>
      </c>
      <c r="N46" s="3">
        <f t="shared" si="11"/>
      </c>
      <c r="T46">
        <v>-19</v>
      </c>
      <c r="U46">
        <f t="shared" si="4"/>
        <v>-3</v>
      </c>
      <c r="W46">
        <v>-19</v>
      </c>
      <c r="X46">
        <v>-3</v>
      </c>
    </row>
    <row r="47" spans="1:24" ht="12.75">
      <c r="A47" s="38">
        <v>13</v>
      </c>
      <c r="B47" s="4">
        <f t="shared" si="5"/>
      </c>
      <c r="C47" s="39">
        <f t="shared" si="6"/>
      </c>
      <c r="D47" s="4"/>
      <c r="E47" s="40" t="s">
        <v>11</v>
      </c>
      <c r="F47" s="40"/>
      <c r="G47" s="4">
        <f>IF(E48+F48&gt;0,INDEX(score,ABS(E48-F48),2),0)</f>
        <v>0</v>
      </c>
      <c r="H47" s="4">
        <f>IF(E48&gt;F48,G47,-G47)</f>
        <v>0</v>
      </c>
      <c r="I47" s="49">
        <f t="shared" si="7"/>
      </c>
      <c r="J47" s="50">
        <f t="shared" si="8"/>
      </c>
      <c r="K47" s="3">
        <f t="shared" si="9"/>
      </c>
      <c r="L47" s="3">
        <f t="shared" si="12"/>
      </c>
      <c r="M47" s="3">
        <v>0.87</v>
      </c>
      <c r="N47" s="3">
        <f t="shared" si="11"/>
      </c>
      <c r="T47">
        <v>-20</v>
      </c>
      <c r="U47">
        <f t="shared" si="4"/>
        <v>-3</v>
      </c>
      <c r="W47">
        <v>-20</v>
      </c>
      <c r="X47">
        <v>-3</v>
      </c>
    </row>
    <row r="48" spans="1:24" ht="12.75">
      <c r="A48" s="38">
        <v>14</v>
      </c>
      <c r="B48" s="4">
        <f t="shared" si="5"/>
      </c>
      <c r="C48" s="39">
        <f t="shared" si="6"/>
      </c>
      <c r="D48" s="22" t="s">
        <v>18</v>
      </c>
      <c r="E48" s="34"/>
      <c r="F48" s="34"/>
      <c r="G48" s="4">
        <f>IF(E48+F48&gt;0,INDEX(score,ABS(E48-F48),2),0)</f>
        <v>0</v>
      </c>
      <c r="H48" s="4">
        <f>IF(E48&gt;F48,-G48,G48)</f>
        <v>0</v>
      </c>
      <c r="I48" s="51">
        <f t="shared" si="7"/>
      </c>
      <c r="J48" s="50">
        <f t="shared" si="8"/>
      </c>
      <c r="K48" s="3">
        <f t="shared" si="9"/>
      </c>
      <c r="L48" s="3">
        <f t="shared" si="12"/>
      </c>
      <c r="M48" s="3">
        <v>0.86</v>
      </c>
      <c r="N48" s="3">
        <f t="shared" si="11"/>
      </c>
      <c r="T48">
        <v>-21</v>
      </c>
      <c r="U48">
        <f t="shared" si="4"/>
        <v>-3</v>
      </c>
      <c r="W48">
        <v>-21</v>
      </c>
      <c r="X48">
        <v>-3</v>
      </c>
    </row>
    <row r="49" spans="1:14" ht="12.75">
      <c r="A49" s="38">
        <v>15</v>
      </c>
      <c r="B49" s="4">
        <f t="shared" si="5"/>
      </c>
      <c r="C49" s="39">
        <f t="shared" si="6"/>
      </c>
      <c r="D49" s="42" t="str">
        <f>Tabelle1!A47&amp;"+"&amp;Tabelle1!A50&amp;" vs "&amp;Tabelle1!A48&amp;"+"&amp;Tabelle1!A49</f>
        <v>13+16 vs 14+15</v>
      </c>
      <c r="E49" s="34"/>
      <c r="F49" s="34"/>
      <c r="G49" s="4">
        <f>IF(E48+F48&gt;0,INDEX(score,ABS(E48-F48),2),0)</f>
        <v>0</v>
      </c>
      <c r="H49" s="4">
        <f>IF(E48&gt;F48,-G49,G49)</f>
        <v>0</v>
      </c>
      <c r="I49" s="51">
        <f t="shared" si="7"/>
      </c>
      <c r="J49" s="50">
        <f t="shared" si="8"/>
      </c>
      <c r="K49" s="3">
        <f t="shared" si="9"/>
      </c>
      <c r="L49" s="3">
        <f t="shared" si="12"/>
      </c>
      <c r="M49" s="3">
        <v>0.85</v>
      </c>
      <c r="N49" s="3">
        <f t="shared" si="11"/>
      </c>
    </row>
    <row r="50" spans="1:14" ht="12.75">
      <c r="A50" s="38">
        <v>16</v>
      </c>
      <c r="B50" s="4">
        <f t="shared" si="5"/>
      </c>
      <c r="C50" s="39">
        <f t="shared" si="6"/>
      </c>
      <c r="D50" s="4"/>
      <c r="E50" s="43" t="str">
        <f>Tabelle1!A47&amp;"+"&amp;Tabelle1!A50&amp;""</f>
        <v>13+16</v>
      </c>
      <c r="F50" s="43" t="str">
        <f>Tabelle1!A48&amp;"+"&amp;Tabelle1!A49</f>
        <v>14+15</v>
      </c>
      <c r="G50" s="4">
        <f>IF(E48+F48&gt;0,INDEX(score,ABS(E48-F48),2),0)</f>
        <v>0</v>
      </c>
      <c r="H50" s="4">
        <f>IF(E48&gt;F48,G50,-G50)</f>
        <v>0</v>
      </c>
      <c r="I50" s="49">
        <f t="shared" si="7"/>
      </c>
      <c r="J50" s="50">
        <f t="shared" si="8"/>
      </c>
      <c r="K50" s="3">
        <f t="shared" si="9"/>
      </c>
      <c r="L50" s="3">
        <f t="shared" si="12"/>
      </c>
      <c r="M50" s="3">
        <v>0.84</v>
      </c>
      <c r="N50" s="3">
        <f t="shared" si="11"/>
      </c>
    </row>
    <row r="51" spans="1:14" ht="12.75">
      <c r="A51" s="23">
        <v>17</v>
      </c>
      <c r="B51" s="36">
        <f t="shared" si="5"/>
      </c>
      <c r="C51" s="25">
        <f t="shared" si="6"/>
      </c>
      <c r="D51" s="26"/>
      <c r="E51" s="27" t="s">
        <v>11</v>
      </c>
      <c r="F51" s="27"/>
      <c r="G51" s="28">
        <f>IF(E52+F52&gt;0,INDEX(score,ABS(E52-F52),2),0)</f>
        <v>0</v>
      </c>
      <c r="H51" s="29">
        <f>IF(E52&gt;F52,G51,-G51)</f>
        <v>0</v>
      </c>
      <c r="I51" s="29">
        <f t="shared" si="7"/>
      </c>
      <c r="J51" s="30">
        <f t="shared" si="8"/>
      </c>
      <c r="K51" s="3">
        <f t="shared" si="9"/>
      </c>
      <c r="L51" s="3">
        <f t="shared" si="12"/>
      </c>
      <c r="M51" s="3">
        <v>0.83</v>
      </c>
      <c r="N51" s="3">
        <f t="shared" si="11"/>
      </c>
    </row>
    <row r="52" spans="1:14" ht="12.75">
      <c r="A52" s="31">
        <v>18</v>
      </c>
      <c r="B52" s="36">
        <f t="shared" si="5"/>
      </c>
      <c r="C52" s="25">
        <f t="shared" si="6"/>
      </c>
      <c r="D52" s="33" t="s">
        <v>18</v>
      </c>
      <c r="E52" s="34"/>
      <c r="F52" s="34"/>
      <c r="G52" s="28">
        <f>IF(E52+F52&gt;0,INDEX(score,ABS(E52-F52),2),0)</f>
        <v>0</v>
      </c>
      <c r="H52" s="29">
        <f>IF(E52&gt;F52,-G52,G52)</f>
        <v>0</v>
      </c>
      <c r="I52" s="48">
        <f t="shared" si="7"/>
      </c>
      <c r="J52" s="30">
        <f t="shared" si="8"/>
      </c>
      <c r="K52" s="3">
        <f t="shared" si="9"/>
      </c>
      <c r="L52" s="3">
        <f t="shared" si="12"/>
      </c>
      <c r="M52" s="3">
        <v>0.82</v>
      </c>
      <c r="N52" s="3">
        <f t="shared" si="11"/>
      </c>
    </row>
    <row r="53" spans="1:14" ht="12.75">
      <c r="A53" s="31">
        <v>19</v>
      </c>
      <c r="B53" s="36">
        <f t="shared" si="5"/>
      </c>
      <c r="C53" s="25">
        <f t="shared" si="6"/>
      </c>
      <c r="D53" s="35" t="str">
        <f>Tabelle1!A51&amp;"+"&amp;Tabelle1!A54&amp;" vs "&amp;Tabelle1!A52&amp;"+"&amp;Tabelle1!A53</f>
        <v>17+20 vs 18+19</v>
      </c>
      <c r="E53" s="34"/>
      <c r="F53" s="34"/>
      <c r="G53" s="28">
        <f>IF(E52+F52&gt;0,INDEX(score,ABS(E52-F52),2),0)</f>
        <v>0</v>
      </c>
      <c r="H53" s="29">
        <f>IF(E52&gt;F52,-G53,G53)</f>
        <v>0</v>
      </c>
      <c r="I53" s="48">
        <f t="shared" si="7"/>
      </c>
      <c r="J53" s="30">
        <f t="shared" si="8"/>
      </c>
      <c r="K53" s="3">
        <f t="shared" si="9"/>
      </c>
      <c r="L53" s="3">
        <f t="shared" si="12"/>
      </c>
      <c r="M53" s="3">
        <v>0.81</v>
      </c>
      <c r="N53" s="3">
        <f t="shared" si="11"/>
      </c>
    </row>
    <row r="54" spans="1:14" ht="12.75">
      <c r="A54" s="23">
        <v>20</v>
      </c>
      <c r="B54" s="36">
        <f t="shared" si="5"/>
      </c>
      <c r="C54" s="25">
        <f t="shared" si="6"/>
      </c>
      <c r="D54" s="36"/>
      <c r="E54" s="37" t="str">
        <f>Tabelle1!A51&amp;"+"&amp;Tabelle1!A54&amp;""</f>
        <v>17+20</v>
      </c>
      <c r="F54" s="37" t="str">
        <f>Tabelle1!A52&amp;"+"&amp;Tabelle1!A53</f>
        <v>18+19</v>
      </c>
      <c r="G54" s="28">
        <f>IF(E52+F52&gt;0,INDEX(score,ABS(E52-F52),2),0)</f>
        <v>0</v>
      </c>
      <c r="H54" s="29">
        <f>IF(E52&gt;F52,G54,-G54)</f>
        <v>0</v>
      </c>
      <c r="I54" s="29">
        <f t="shared" si="7"/>
      </c>
      <c r="J54" s="30">
        <f t="shared" si="8"/>
      </c>
      <c r="K54" s="3">
        <f t="shared" si="9"/>
      </c>
      <c r="L54" s="3">
        <f t="shared" si="12"/>
      </c>
      <c r="M54" s="3">
        <v>0.8</v>
      </c>
      <c r="N54" s="3">
        <f t="shared" si="11"/>
      </c>
    </row>
    <row r="55" spans="1:14" ht="12.75">
      <c r="A55" s="38">
        <v>21</v>
      </c>
      <c r="B55" s="4">
        <f t="shared" si="5"/>
      </c>
      <c r="C55" s="39">
        <f t="shared" si="6"/>
      </c>
      <c r="D55" s="4"/>
      <c r="E55" s="40" t="s">
        <v>11</v>
      </c>
      <c r="F55" s="40"/>
      <c r="G55" s="4">
        <f>IF(E56+F56&gt;0,INDEX(score,ABS(E56-F56),2),0)</f>
        <v>0</v>
      </c>
      <c r="H55" s="4">
        <f>IF(E56&gt;F56,G55,-G55)</f>
        <v>0</v>
      </c>
      <c r="I55" s="49">
        <f t="shared" si="7"/>
      </c>
      <c r="J55" s="50">
        <f t="shared" si="8"/>
      </c>
      <c r="K55" s="3">
        <f t="shared" si="9"/>
      </c>
      <c r="L55" s="3">
        <f t="shared" si="12"/>
      </c>
      <c r="M55" s="3">
        <v>0.79</v>
      </c>
      <c r="N55" s="3">
        <f t="shared" si="11"/>
      </c>
    </row>
    <row r="56" spans="1:14" ht="12.75">
      <c r="A56" s="38">
        <v>22</v>
      </c>
      <c r="B56" s="4">
        <f t="shared" si="5"/>
      </c>
      <c r="C56" s="39">
        <f t="shared" si="6"/>
      </c>
      <c r="D56" s="22" t="s">
        <v>18</v>
      </c>
      <c r="E56" s="34"/>
      <c r="F56" s="34"/>
      <c r="G56" s="4">
        <f>IF(E56+F56&gt;0,INDEX(score,ABS(E56-F56),2),0)</f>
        <v>0</v>
      </c>
      <c r="H56" s="4">
        <f>IF(E56&gt;F56,-G56,G56)</f>
        <v>0</v>
      </c>
      <c r="I56" s="51">
        <f t="shared" si="7"/>
      </c>
      <c r="J56" s="50">
        <f t="shared" si="8"/>
      </c>
      <c r="K56" s="3">
        <f t="shared" si="9"/>
      </c>
      <c r="L56" s="3">
        <f t="shared" si="12"/>
      </c>
      <c r="M56" s="3">
        <v>0.78</v>
      </c>
      <c r="N56" s="3">
        <f t="shared" si="11"/>
      </c>
    </row>
    <row r="57" spans="1:14" ht="12.75">
      <c r="A57" s="38">
        <v>23</v>
      </c>
      <c r="B57" s="4">
        <f t="shared" si="5"/>
      </c>
      <c r="C57" s="39">
        <f t="shared" si="6"/>
      </c>
      <c r="D57" s="42" t="str">
        <f>Tabelle1!A55&amp;"+"&amp;Tabelle1!A58&amp;" vs "&amp;Tabelle1!A56&amp;"+"&amp;Tabelle1!A57</f>
        <v>21+24 vs 22+23</v>
      </c>
      <c r="E57" s="34"/>
      <c r="F57" s="34"/>
      <c r="G57" s="4">
        <f>IF(E56+F56&gt;0,INDEX(score,ABS(E56-F56),2),0)</f>
        <v>0</v>
      </c>
      <c r="H57" s="4">
        <f>IF(E56&gt;F56,-G57,G57)</f>
        <v>0</v>
      </c>
      <c r="I57" s="51">
        <f t="shared" si="7"/>
      </c>
      <c r="J57" s="50">
        <f t="shared" si="8"/>
      </c>
      <c r="K57" s="3">
        <f t="shared" si="9"/>
      </c>
      <c r="L57" s="3">
        <f t="shared" si="12"/>
      </c>
      <c r="M57" s="3">
        <v>0.77</v>
      </c>
      <c r="N57" s="3">
        <f t="shared" si="11"/>
      </c>
    </row>
    <row r="58" spans="1:14" ht="12.75">
      <c r="A58" s="38">
        <v>24</v>
      </c>
      <c r="B58" s="4">
        <f t="shared" si="5"/>
      </c>
      <c r="C58" s="39">
        <f t="shared" si="6"/>
      </c>
      <c r="D58" s="4"/>
      <c r="E58" s="43" t="str">
        <f>Tabelle1!A55&amp;"+"&amp;Tabelle1!A58&amp;""</f>
        <v>21+24</v>
      </c>
      <c r="F58" s="43" t="str">
        <f>Tabelle1!A56&amp;"+"&amp;Tabelle1!A57</f>
        <v>22+23</v>
      </c>
      <c r="G58" s="4">
        <f>IF(E56+F56&gt;0,INDEX(score,ABS(E56-F56),2),0)</f>
        <v>0</v>
      </c>
      <c r="H58" s="4">
        <f>IF(E56&gt;F56,G58,-G58)</f>
        <v>0</v>
      </c>
      <c r="I58" s="49">
        <f t="shared" si="7"/>
      </c>
      <c r="J58" s="50">
        <f t="shared" si="8"/>
      </c>
      <c r="K58" s="3">
        <f t="shared" si="9"/>
      </c>
      <c r="L58" s="3">
        <f t="shared" si="12"/>
      </c>
      <c r="M58" s="3">
        <v>0.76</v>
      </c>
      <c r="N58" s="3">
        <f t="shared" si="11"/>
      </c>
    </row>
    <row r="59" spans="1:14" ht="12.75">
      <c r="A59" s="23">
        <v>25</v>
      </c>
      <c r="B59" s="36">
        <f t="shared" si="5"/>
      </c>
      <c r="C59" s="25">
        <f t="shared" si="6"/>
      </c>
      <c r="D59" s="26"/>
      <c r="E59" s="27" t="s">
        <v>11</v>
      </c>
      <c r="F59" s="27"/>
      <c r="G59" s="28">
        <f>IF(E60+F60&gt;0,INDEX(score,ABS(E60-F60),2),0)</f>
        <v>0</v>
      </c>
      <c r="H59" s="29">
        <f>IF(E60&gt;F60,G59,-G59)</f>
        <v>0</v>
      </c>
      <c r="I59" s="29">
        <f t="shared" si="7"/>
      </c>
      <c r="J59" s="30">
        <f t="shared" si="8"/>
      </c>
      <c r="K59" s="3">
        <f t="shared" si="9"/>
      </c>
      <c r="L59" s="3">
        <f t="shared" si="12"/>
      </c>
      <c r="M59" s="3">
        <v>0.75</v>
      </c>
      <c r="N59" s="3">
        <f t="shared" si="11"/>
      </c>
    </row>
    <row r="60" spans="1:14" ht="12.75">
      <c r="A60" s="31">
        <v>26</v>
      </c>
      <c r="B60" s="36">
        <f t="shared" si="5"/>
      </c>
      <c r="C60" s="25">
        <f t="shared" si="6"/>
      </c>
      <c r="D60" s="33" t="s">
        <v>18</v>
      </c>
      <c r="E60" s="34"/>
      <c r="F60" s="34"/>
      <c r="G60" s="28">
        <f>IF(E60+F60&gt;0,INDEX(score,ABS(E60-F60),2),0)</f>
        <v>0</v>
      </c>
      <c r="H60" s="29">
        <f>IF(E60&gt;F60,-G60,G60)</f>
        <v>0</v>
      </c>
      <c r="I60" s="48">
        <f t="shared" si="7"/>
      </c>
      <c r="J60" s="30">
        <f t="shared" si="8"/>
      </c>
      <c r="K60" s="3">
        <f t="shared" si="9"/>
      </c>
      <c r="L60" s="3">
        <f t="shared" si="12"/>
      </c>
      <c r="M60" s="3">
        <v>0.74</v>
      </c>
      <c r="N60" s="3">
        <f t="shared" si="11"/>
      </c>
    </row>
    <row r="61" spans="1:14" ht="12.75">
      <c r="A61" s="31">
        <v>27</v>
      </c>
      <c r="B61" s="36">
        <f t="shared" si="5"/>
      </c>
      <c r="C61" s="25">
        <f t="shared" si="6"/>
      </c>
      <c r="D61" s="35" t="str">
        <f>Tabelle1!A59&amp;"+"&amp;Tabelle1!A62&amp;" vs "&amp;Tabelle1!A60&amp;"+"&amp;Tabelle1!A61</f>
        <v>25+28 vs 26+27</v>
      </c>
      <c r="E61" s="34"/>
      <c r="F61" s="34"/>
      <c r="G61" s="28">
        <f>IF(E60+F60&gt;0,INDEX(score,ABS(E60-F60),2),0)</f>
        <v>0</v>
      </c>
      <c r="H61" s="29">
        <f>IF(E60&gt;F60,-G61,G61)</f>
        <v>0</v>
      </c>
      <c r="I61" s="48">
        <f t="shared" si="7"/>
      </c>
      <c r="J61" s="30">
        <f t="shared" si="8"/>
      </c>
      <c r="K61" s="3">
        <f t="shared" si="9"/>
      </c>
      <c r="L61" s="3">
        <f t="shared" si="12"/>
      </c>
      <c r="M61" s="3">
        <v>0.73</v>
      </c>
      <c r="N61" s="3">
        <f t="shared" si="11"/>
      </c>
    </row>
    <row r="62" spans="1:14" ht="12.75">
      <c r="A62" s="23">
        <v>28</v>
      </c>
      <c r="B62" s="36">
        <f t="shared" si="5"/>
      </c>
      <c r="C62" s="25">
        <f t="shared" si="6"/>
      </c>
      <c r="D62" s="36"/>
      <c r="E62" s="37" t="str">
        <f>Tabelle1!A59&amp;"+"&amp;Tabelle1!A62&amp;""</f>
        <v>25+28</v>
      </c>
      <c r="F62" s="37" t="str">
        <f>Tabelle1!A60&amp;"+"&amp;Tabelle1!A61</f>
        <v>26+27</v>
      </c>
      <c r="G62" s="28">
        <f>IF(E60+F60&gt;0,INDEX(score,ABS(E60-F60),2),0)</f>
        <v>0</v>
      </c>
      <c r="H62" s="29">
        <f>IF(E60&gt;F60,G62,-G62)</f>
        <v>0</v>
      </c>
      <c r="I62" s="29">
        <f t="shared" si="7"/>
      </c>
      <c r="J62" s="30">
        <f t="shared" si="8"/>
      </c>
      <c r="K62" s="3">
        <f t="shared" si="9"/>
      </c>
      <c r="L62" s="3">
        <f t="shared" si="12"/>
      </c>
      <c r="M62" s="3">
        <v>0.72</v>
      </c>
      <c r="N62" s="3">
        <f t="shared" si="11"/>
      </c>
    </row>
    <row r="63" spans="1:12" ht="12.75">
      <c r="A63" s="4"/>
      <c r="B63" s="4"/>
      <c r="C63" s="44"/>
      <c r="D63" s="4"/>
      <c r="E63" s="4"/>
      <c r="F63" s="4"/>
      <c r="G63" s="13"/>
      <c r="H63" s="4"/>
      <c r="I63" s="4"/>
      <c r="J63" s="4"/>
      <c r="L63" s="45"/>
    </row>
    <row r="64" spans="1:10" ht="12.75">
      <c r="A64" s="4"/>
      <c r="B64" s="46" t="s">
        <v>42</v>
      </c>
      <c r="C64" s="47"/>
      <c r="D64" s="4"/>
      <c r="E64" s="4"/>
      <c r="F64" s="4"/>
      <c r="G64" s="21" t="s">
        <v>4</v>
      </c>
      <c r="H64" s="22" t="s">
        <v>5</v>
      </c>
      <c r="I64" s="22" t="s">
        <v>39</v>
      </c>
      <c r="J64" s="4" t="s">
        <v>6</v>
      </c>
    </row>
    <row r="65" spans="1:14" ht="12.75">
      <c r="A65" s="23">
        <v>1</v>
      </c>
      <c r="B65" s="36" t="str">
        <f aca="true" t="shared" si="13" ref="B65:B92">IF(ISERROR(VLOOKUP(A65,runde2,2,0)),"",VLOOKUP(A65,runde2,2,0))</f>
        <v>Joscha</v>
      </c>
      <c r="C65" s="25" t="str">
        <f aca="true" t="shared" si="14" ref="C65:C92">IF(H65&gt;0,"Y","")</f>
        <v>Y</v>
      </c>
      <c r="D65" s="26"/>
      <c r="E65" s="27" t="s">
        <v>11</v>
      </c>
      <c r="F65" s="27"/>
      <c r="G65" s="28">
        <f>IF(E66+F66&gt;0,INDEX(score,ABS(E66-F66),2),0)</f>
        <v>1</v>
      </c>
      <c r="H65" s="29">
        <f>IF(E66&gt;F66,G65,-G65)</f>
        <v>1</v>
      </c>
      <c r="I65" s="29">
        <f aca="true" t="shared" si="15" ref="I65:I92">IF(B65&lt;&gt;"",VLOOKUP(B65,punkte2,2,0)+H65,"")</f>
        <v>2</v>
      </c>
      <c r="J65" s="30">
        <f aca="true" t="shared" si="16" ref="J65:J92">IF(B65&lt;&gt;"",RANK(N65,rang3),"")</f>
        <v>1</v>
      </c>
      <c r="K65" s="3" t="str">
        <f aca="true" t="shared" si="17" ref="K65:K92">B65</f>
        <v>Joscha</v>
      </c>
      <c r="L65" s="3">
        <f aca="true" t="shared" si="18" ref="L65:L92">I65</f>
        <v>2</v>
      </c>
      <c r="M65" s="3">
        <v>0.99</v>
      </c>
      <c r="N65" s="3">
        <f aca="true" t="shared" si="19" ref="N65:N92">IF(B65&lt;&gt;"",(100+I65+M65),"")</f>
        <v>102.99</v>
      </c>
    </row>
    <row r="66" spans="1:14" ht="12.75">
      <c r="A66" s="31">
        <v>2</v>
      </c>
      <c r="B66" s="36" t="str">
        <f t="shared" si="13"/>
        <v>Hans</v>
      </c>
      <c r="C66" s="25">
        <f t="shared" si="14"/>
      </c>
      <c r="D66" s="33" t="s">
        <v>18</v>
      </c>
      <c r="E66" s="34">
        <v>16</v>
      </c>
      <c r="F66" s="34">
        <v>14</v>
      </c>
      <c r="G66" s="28">
        <f>IF(E66+F66&gt;0,INDEX(score,ABS(E66-F66),2),0)</f>
        <v>1</v>
      </c>
      <c r="H66" s="29">
        <f>IF(E66&gt;F66,-G66,G66)</f>
        <v>-1</v>
      </c>
      <c r="I66" s="48">
        <f t="shared" si="15"/>
        <v>0</v>
      </c>
      <c r="J66" s="30">
        <f t="shared" si="16"/>
        <v>4</v>
      </c>
      <c r="K66" s="3" t="str">
        <f t="shared" si="17"/>
        <v>Hans</v>
      </c>
      <c r="L66" s="3">
        <f t="shared" si="18"/>
        <v>0</v>
      </c>
      <c r="M66" s="3">
        <v>0.98</v>
      </c>
      <c r="N66" s="3">
        <f t="shared" si="19"/>
        <v>100.98</v>
      </c>
    </row>
    <row r="67" spans="1:14" ht="12.75">
      <c r="A67" s="31">
        <v>3</v>
      </c>
      <c r="B67" s="36" t="str">
        <f t="shared" si="13"/>
        <v>Jan</v>
      </c>
      <c r="C67" s="25">
        <f t="shared" si="14"/>
      </c>
      <c r="D67" s="35" t="str">
        <f>Tabelle1!A65&amp;"+"&amp;Tabelle1!A68&amp;" vs "&amp;Tabelle1!A66&amp;"+"&amp;Tabelle1!A67</f>
        <v>1+4 vs 2+3</v>
      </c>
      <c r="E67" s="34"/>
      <c r="F67" s="34"/>
      <c r="G67" s="28">
        <f>IF(E66+F66&gt;0,INDEX(score,ABS(E66-F66),2),0)</f>
        <v>1</v>
      </c>
      <c r="H67" s="29">
        <f>IF(E66&gt;F66,-G67,G67)</f>
        <v>-1</v>
      </c>
      <c r="I67" s="48">
        <f t="shared" si="15"/>
        <v>1</v>
      </c>
      <c r="J67" s="30">
        <f t="shared" si="16"/>
        <v>2</v>
      </c>
      <c r="K67" s="3" t="str">
        <f t="shared" si="17"/>
        <v>Jan</v>
      </c>
      <c r="L67" s="3">
        <f t="shared" si="18"/>
        <v>1</v>
      </c>
      <c r="M67" s="3">
        <v>0.97</v>
      </c>
      <c r="N67" s="3">
        <f t="shared" si="19"/>
        <v>101.97</v>
      </c>
    </row>
    <row r="68" spans="1:14" ht="12.75">
      <c r="A68" s="23">
        <v>4</v>
      </c>
      <c r="B68" s="36" t="str">
        <f t="shared" si="13"/>
        <v>Nils</v>
      </c>
      <c r="C68" s="25" t="str">
        <f t="shared" si="14"/>
        <v>Y</v>
      </c>
      <c r="D68" s="36"/>
      <c r="E68" s="37" t="str">
        <f>Tabelle1!A65&amp;"+"&amp;Tabelle1!A68&amp;""</f>
        <v>1+4</v>
      </c>
      <c r="F68" s="37" t="str">
        <f>Tabelle1!A66&amp;"+"&amp;Tabelle1!A67</f>
        <v>2+3</v>
      </c>
      <c r="G68" s="28">
        <f>IF(E66+F66&gt;0,INDEX(score,ABS(E66-F66),2),0)</f>
        <v>1</v>
      </c>
      <c r="H68" s="29">
        <f>IF(E66&gt;F66,G68,-G68)</f>
        <v>1</v>
      </c>
      <c r="I68" s="29">
        <f t="shared" si="15"/>
        <v>0</v>
      </c>
      <c r="J68" s="30">
        <f t="shared" si="16"/>
        <v>5</v>
      </c>
      <c r="K68" s="3" t="str">
        <f t="shared" si="17"/>
        <v>Nils</v>
      </c>
      <c r="L68" s="3">
        <f t="shared" si="18"/>
        <v>0</v>
      </c>
      <c r="M68" s="3">
        <v>0.96</v>
      </c>
      <c r="N68" s="3">
        <f t="shared" si="19"/>
        <v>100.96</v>
      </c>
    </row>
    <row r="69" spans="1:14" ht="12.75">
      <c r="A69" s="38">
        <v>5</v>
      </c>
      <c r="B69" s="4" t="str">
        <f t="shared" si="13"/>
        <v>Michiel</v>
      </c>
      <c r="C69" s="39">
        <f t="shared" si="14"/>
      </c>
      <c r="D69" s="4"/>
      <c r="E69" s="40" t="s">
        <v>11</v>
      </c>
      <c r="F69" s="40"/>
      <c r="G69" s="4">
        <f>IF(E70+F70&gt;0,INDEX(score,ABS(E70-F70),2),0)</f>
        <v>2</v>
      </c>
      <c r="H69" s="4">
        <f>IF(E70&gt;F70,G69,-G69)</f>
        <v>-2</v>
      </c>
      <c r="I69" s="49">
        <f t="shared" si="15"/>
        <v>0</v>
      </c>
      <c r="J69" s="50">
        <f t="shared" si="16"/>
        <v>6</v>
      </c>
      <c r="K69" s="3" t="str">
        <f t="shared" si="17"/>
        <v>Michiel</v>
      </c>
      <c r="L69" s="3">
        <f t="shared" si="18"/>
        <v>0</v>
      </c>
      <c r="M69" s="3">
        <v>0.95</v>
      </c>
      <c r="N69" s="3">
        <f t="shared" si="19"/>
        <v>100.95</v>
      </c>
    </row>
    <row r="70" spans="1:14" ht="12.75">
      <c r="A70" s="38">
        <v>6</v>
      </c>
      <c r="B70" s="4" t="str">
        <f t="shared" si="13"/>
        <v>Fabse</v>
      </c>
      <c r="C70" s="39" t="str">
        <f t="shared" si="14"/>
        <v>Y</v>
      </c>
      <c r="D70" s="22" t="s">
        <v>18</v>
      </c>
      <c r="E70" s="34">
        <v>12</v>
      </c>
      <c r="F70" s="34">
        <v>15</v>
      </c>
      <c r="G70" s="4">
        <f>IF(E70+F70&gt;0,INDEX(score,ABS(E70-F70),2),0)</f>
        <v>2</v>
      </c>
      <c r="H70" s="4">
        <f>IF(E70&gt;F70,-G70,G70)</f>
        <v>2</v>
      </c>
      <c r="I70" s="51">
        <f t="shared" si="15"/>
        <v>1</v>
      </c>
      <c r="J70" s="50">
        <f t="shared" si="16"/>
        <v>3</v>
      </c>
      <c r="K70" s="3" t="str">
        <f t="shared" si="17"/>
        <v>Fabse</v>
      </c>
      <c r="L70" s="3">
        <f t="shared" si="18"/>
        <v>1</v>
      </c>
      <c r="M70" s="3">
        <v>0.94</v>
      </c>
      <c r="N70" s="3">
        <f t="shared" si="19"/>
        <v>101.94</v>
      </c>
    </row>
    <row r="71" spans="1:14" ht="12.75">
      <c r="A71" s="38">
        <v>7</v>
      </c>
      <c r="B71" s="4" t="str">
        <f t="shared" si="13"/>
        <v>Heiko</v>
      </c>
      <c r="C71" s="39" t="str">
        <f t="shared" si="14"/>
        <v>Y</v>
      </c>
      <c r="D71" s="42" t="str">
        <f>Tabelle1!A69&amp;"+"&amp;Tabelle1!A72&amp;" vs "&amp;Tabelle1!A70&amp;"+"&amp;Tabelle1!A71</f>
        <v>5+8 vs 6+7</v>
      </c>
      <c r="E71" s="34"/>
      <c r="F71" s="34"/>
      <c r="G71" s="4">
        <f>IF(E70+F70&gt;0,INDEX(score,ABS(E70-F70),2),0)</f>
        <v>2</v>
      </c>
      <c r="H71" s="4">
        <f>IF(E70&gt;F70,-G71,G71)</f>
        <v>2</v>
      </c>
      <c r="I71" s="51">
        <f t="shared" si="15"/>
        <v>0</v>
      </c>
      <c r="J71" s="50">
        <f t="shared" si="16"/>
        <v>7</v>
      </c>
      <c r="K71" s="3" t="str">
        <f t="shared" si="17"/>
        <v>Heiko</v>
      </c>
      <c r="L71" s="3">
        <f t="shared" si="18"/>
        <v>0</v>
      </c>
      <c r="M71" s="3">
        <v>0.93</v>
      </c>
      <c r="N71" s="3">
        <f t="shared" si="19"/>
        <v>100.93</v>
      </c>
    </row>
    <row r="72" spans="1:14" ht="12.75">
      <c r="A72" s="38">
        <v>8</v>
      </c>
      <c r="B72" s="4" t="str">
        <f t="shared" si="13"/>
        <v>Mark</v>
      </c>
      <c r="C72" s="39">
        <f t="shared" si="14"/>
      </c>
      <c r="D72" s="4"/>
      <c r="E72" s="43" t="str">
        <f>Tabelle1!A69&amp;"+"&amp;Tabelle1!A72&amp;""</f>
        <v>5+8</v>
      </c>
      <c r="F72" s="43" t="str">
        <f>Tabelle1!A70&amp;"+"&amp;Tabelle1!A71</f>
        <v>6+7</v>
      </c>
      <c r="G72" s="4">
        <f>IF(E70+F70&gt;0,INDEX(score,ABS(E70-F70),2),0)</f>
        <v>2</v>
      </c>
      <c r="H72" s="4">
        <f>IF(E70&gt;F70,G72,-G72)</f>
        <v>-2</v>
      </c>
      <c r="I72" s="49">
        <f t="shared" si="15"/>
        <v>-2</v>
      </c>
      <c r="J72" s="50">
        <f t="shared" si="16"/>
        <v>9</v>
      </c>
      <c r="K72" s="3" t="str">
        <f t="shared" si="17"/>
        <v>Mark</v>
      </c>
      <c r="L72" s="3">
        <f t="shared" si="18"/>
        <v>-2</v>
      </c>
      <c r="M72" s="3">
        <v>0.92</v>
      </c>
      <c r="N72" s="3">
        <f t="shared" si="19"/>
        <v>98.92</v>
      </c>
    </row>
    <row r="73" spans="1:14" ht="12.75">
      <c r="A73" s="23">
        <v>9</v>
      </c>
      <c r="B73" s="36" t="str">
        <f t="shared" si="13"/>
        <v>Malte</v>
      </c>
      <c r="C73" s="25">
        <f t="shared" si="14"/>
      </c>
      <c r="D73" s="26"/>
      <c r="E73" s="27" t="s">
        <v>11</v>
      </c>
      <c r="F73" s="27"/>
      <c r="G73" s="28">
        <f>IF(E74+F74&gt;0,INDEX(score,ABS(E74-F74),2),0)</f>
        <v>0</v>
      </c>
      <c r="H73" s="29">
        <f>IF(E74&gt;F74,G73,-G73)</f>
        <v>0</v>
      </c>
      <c r="I73" s="29">
        <f t="shared" si="15"/>
        <v>0</v>
      </c>
      <c r="J73" s="30">
        <f t="shared" si="16"/>
        <v>8</v>
      </c>
      <c r="K73" s="3" t="str">
        <f t="shared" si="17"/>
        <v>Malte</v>
      </c>
      <c r="L73" s="3">
        <f t="shared" si="18"/>
        <v>0</v>
      </c>
      <c r="M73" s="3">
        <v>0.91</v>
      </c>
      <c r="N73" s="3">
        <f t="shared" si="19"/>
        <v>100.91</v>
      </c>
    </row>
    <row r="74" spans="1:14" ht="12.75">
      <c r="A74" s="31">
        <v>10</v>
      </c>
      <c r="B74" s="36" t="str">
        <f t="shared" si="13"/>
        <v>Marv</v>
      </c>
      <c r="C74" s="25">
        <f t="shared" si="14"/>
      </c>
      <c r="D74" s="33" t="s">
        <v>18</v>
      </c>
      <c r="E74" s="34"/>
      <c r="F74" s="34"/>
      <c r="G74" s="28">
        <f>IF(E74+F74&gt;0,INDEX(score,ABS(E74-F74),2),0)</f>
        <v>0</v>
      </c>
      <c r="H74" s="29">
        <f>IF(E74&gt;F74,-G74,G74)</f>
        <v>0</v>
      </c>
      <c r="I74" s="48">
        <f t="shared" si="15"/>
        <v>-2</v>
      </c>
      <c r="J74" s="30">
        <f t="shared" si="16"/>
        <v>10</v>
      </c>
      <c r="K74" s="3" t="str">
        <f t="shared" si="17"/>
        <v>Marv</v>
      </c>
      <c r="L74" s="3">
        <f t="shared" si="18"/>
        <v>-2</v>
      </c>
      <c r="M74" s="3">
        <v>0.9</v>
      </c>
      <c r="N74" s="3">
        <f t="shared" si="19"/>
        <v>98.9</v>
      </c>
    </row>
    <row r="75" spans="1:14" ht="12.75">
      <c r="A75" s="31">
        <v>11</v>
      </c>
      <c r="B75" s="36">
        <f t="shared" si="13"/>
      </c>
      <c r="C75" s="25">
        <f t="shared" si="14"/>
      </c>
      <c r="D75" s="35" t="str">
        <f>Tabelle1!A73&amp;"+"&amp;Tabelle1!A76&amp;" vs "&amp;Tabelle1!A74&amp;"+"&amp;Tabelle1!A75</f>
        <v>9+12 vs 10+11</v>
      </c>
      <c r="E75" s="34"/>
      <c r="F75" s="34"/>
      <c r="G75" s="28">
        <f>IF(E74+F74&gt;0,INDEX(score,ABS(E74-F74),2),0)</f>
        <v>0</v>
      </c>
      <c r="H75" s="29">
        <f>IF(E74&gt;F74,-G75,G75)</f>
        <v>0</v>
      </c>
      <c r="I75" s="48">
        <f t="shared" si="15"/>
      </c>
      <c r="J75" s="30">
        <f t="shared" si="16"/>
      </c>
      <c r="K75" s="3">
        <f t="shared" si="17"/>
      </c>
      <c r="L75" s="3">
        <f t="shared" si="18"/>
      </c>
      <c r="M75" s="3">
        <v>0.89</v>
      </c>
      <c r="N75" s="3">
        <f t="shared" si="19"/>
      </c>
    </row>
    <row r="76" spans="1:14" ht="12.75">
      <c r="A76" s="23">
        <v>12</v>
      </c>
      <c r="B76" s="36">
        <f t="shared" si="13"/>
      </c>
      <c r="C76" s="25">
        <f t="shared" si="14"/>
      </c>
      <c r="D76" s="36"/>
      <c r="E76" s="37" t="str">
        <f>Tabelle1!A73&amp;"+"&amp;Tabelle1!A76&amp;""</f>
        <v>9+12</v>
      </c>
      <c r="F76" s="37" t="str">
        <f>Tabelle1!A74&amp;"+"&amp;Tabelle1!A75</f>
        <v>10+11</v>
      </c>
      <c r="G76" s="28">
        <f>IF(E74+F74&gt;0,INDEX(score,ABS(E74-F74),2),0)</f>
        <v>0</v>
      </c>
      <c r="H76" s="29">
        <f>IF(E74&gt;F74,G76,-G76)</f>
        <v>0</v>
      </c>
      <c r="I76" s="29">
        <f t="shared" si="15"/>
      </c>
      <c r="J76" s="30">
        <f t="shared" si="16"/>
      </c>
      <c r="K76" s="3">
        <f t="shared" si="17"/>
      </c>
      <c r="L76" s="3">
        <f t="shared" si="18"/>
      </c>
      <c r="M76" s="3">
        <v>0.88</v>
      </c>
      <c r="N76" s="3">
        <f t="shared" si="19"/>
      </c>
    </row>
    <row r="77" spans="1:14" ht="12.75">
      <c r="A77" s="38">
        <v>13</v>
      </c>
      <c r="B77" s="4">
        <f t="shared" si="13"/>
      </c>
      <c r="C77" s="39">
        <f t="shared" si="14"/>
      </c>
      <c r="D77" s="4"/>
      <c r="E77" s="40" t="s">
        <v>11</v>
      </c>
      <c r="F77" s="40"/>
      <c r="G77" s="4">
        <f>IF(E78+F78&gt;0,INDEX(score,ABS(E78-F78),2),0)</f>
        <v>0</v>
      </c>
      <c r="H77" s="4">
        <f>IF(E78&gt;F78,G77,-G77)</f>
        <v>0</v>
      </c>
      <c r="I77" s="49">
        <f t="shared" si="15"/>
      </c>
      <c r="J77" s="50">
        <f t="shared" si="16"/>
      </c>
      <c r="K77" s="3">
        <f t="shared" si="17"/>
      </c>
      <c r="L77" s="3">
        <f t="shared" si="18"/>
      </c>
      <c r="M77" s="3">
        <v>0.87</v>
      </c>
      <c r="N77" s="3">
        <f t="shared" si="19"/>
      </c>
    </row>
    <row r="78" spans="1:14" ht="12.75">
      <c r="A78" s="38">
        <v>14</v>
      </c>
      <c r="B78" s="4">
        <f t="shared" si="13"/>
      </c>
      <c r="C78" s="39">
        <f t="shared" si="14"/>
      </c>
      <c r="D78" s="22" t="s">
        <v>18</v>
      </c>
      <c r="E78" s="34"/>
      <c r="F78" s="34"/>
      <c r="G78" s="4">
        <f>IF(E78+F78&gt;0,INDEX(score,ABS(E78-F78),2),0)</f>
        <v>0</v>
      </c>
      <c r="H78" s="4">
        <f>IF(E78&gt;F78,-G78,G78)</f>
        <v>0</v>
      </c>
      <c r="I78" s="51">
        <f t="shared" si="15"/>
      </c>
      <c r="J78" s="50">
        <f t="shared" si="16"/>
      </c>
      <c r="K78" s="3">
        <f t="shared" si="17"/>
      </c>
      <c r="L78" s="3">
        <f t="shared" si="18"/>
      </c>
      <c r="M78" s="3">
        <v>0.86</v>
      </c>
      <c r="N78" s="3">
        <f t="shared" si="19"/>
      </c>
    </row>
    <row r="79" spans="1:14" ht="12.75">
      <c r="A79" s="38">
        <v>15</v>
      </c>
      <c r="B79" s="4">
        <f t="shared" si="13"/>
      </c>
      <c r="C79" s="39">
        <f t="shared" si="14"/>
      </c>
      <c r="D79" s="42" t="str">
        <f>Tabelle1!A77&amp;"+"&amp;Tabelle1!A80&amp;" vs "&amp;Tabelle1!A78&amp;"+"&amp;Tabelle1!A79</f>
        <v>13+16 vs 14+15</v>
      </c>
      <c r="E79" s="34"/>
      <c r="F79" s="34"/>
      <c r="G79" s="4">
        <f>IF(E78+F78&gt;0,INDEX(score,ABS(E78-F78),2),0)</f>
        <v>0</v>
      </c>
      <c r="H79" s="4">
        <f>IF(E78&gt;F78,-G79,G79)</f>
        <v>0</v>
      </c>
      <c r="I79" s="51">
        <f t="shared" si="15"/>
      </c>
      <c r="J79" s="50">
        <f t="shared" si="16"/>
      </c>
      <c r="K79" s="3">
        <f t="shared" si="17"/>
      </c>
      <c r="L79" s="3">
        <f t="shared" si="18"/>
      </c>
      <c r="M79" s="3">
        <v>0.85</v>
      </c>
      <c r="N79" s="3">
        <f t="shared" si="19"/>
      </c>
    </row>
    <row r="80" spans="1:14" ht="12.75">
      <c r="A80" s="38">
        <v>16</v>
      </c>
      <c r="B80" s="4">
        <f t="shared" si="13"/>
      </c>
      <c r="C80" s="39">
        <f t="shared" si="14"/>
      </c>
      <c r="D80" s="4"/>
      <c r="E80" s="43" t="str">
        <f>Tabelle1!A77&amp;"+"&amp;Tabelle1!A80&amp;""</f>
        <v>13+16</v>
      </c>
      <c r="F80" s="43" t="str">
        <f>Tabelle1!A78&amp;"+"&amp;Tabelle1!A79</f>
        <v>14+15</v>
      </c>
      <c r="G80" s="4">
        <f>IF(E78+F78&gt;0,INDEX(score,ABS(E78-F78),2),0)</f>
        <v>0</v>
      </c>
      <c r="H80" s="4">
        <f>IF(E78&gt;F78,G80,-G80)</f>
        <v>0</v>
      </c>
      <c r="I80" s="49">
        <f t="shared" si="15"/>
      </c>
      <c r="J80" s="50">
        <f t="shared" si="16"/>
      </c>
      <c r="K80" s="3">
        <f t="shared" si="17"/>
      </c>
      <c r="L80" s="3">
        <f t="shared" si="18"/>
      </c>
      <c r="M80" s="3">
        <v>0.84</v>
      </c>
      <c r="N80" s="3">
        <f t="shared" si="19"/>
      </c>
    </row>
    <row r="81" spans="1:14" ht="12.75">
      <c r="A81" s="23">
        <v>17</v>
      </c>
      <c r="B81" s="36">
        <f t="shared" si="13"/>
      </c>
      <c r="C81" s="25">
        <f t="shared" si="14"/>
      </c>
      <c r="D81" s="26"/>
      <c r="E81" s="27" t="s">
        <v>11</v>
      </c>
      <c r="F81" s="27"/>
      <c r="G81" s="28">
        <f>IF(E82+F82&gt;0,INDEX(score,ABS(E82-F82),2),0)</f>
        <v>0</v>
      </c>
      <c r="H81" s="29">
        <f>IF(E82&gt;F82,G81,-G81)</f>
        <v>0</v>
      </c>
      <c r="I81" s="29">
        <f t="shared" si="15"/>
      </c>
      <c r="J81" s="30">
        <f t="shared" si="16"/>
      </c>
      <c r="K81" s="3">
        <f t="shared" si="17"/>
      </c>
      <c r="L81" s="3">
        <f t="shared" si="18"/>
      </c>
      <c r="M81" s="3">
        <v>0.83</v>
      </c>
      <c r="N81" s="3">
        <f t="shared" si="19"/>
      </c>
    </row>
    <row r="82" spans="1:14" ht="12.75">
      <c r="A82" s="31">
        <v>18</v>
      </c>
      <c r="B82" s="36">
        <f t="shared" si="13"/>
      </c>
      <c r="C82" s="25">
        <f t="shared" si="14"/>
      </c>
      <c r="D82" s="33" t="s">
        <v>18</v>
      </c>
      <c r="E82" s="34"/>
      <c r="F82" s="34"/>
      <c r="G82" s="28">
        <f>IF(E82+F82&gt;0,INDEX(score,ABS(E82-F82),2),0)</f>
        <v>0</v>
      </c>
      <c r="H82" s="29">
        <f>IF(E82&gt;F82,-G82,G82)</f>
        <v>0</v>
      </c>
      <c r="I82" s="48">
        <f t="shared" si="15"/>
      </c>
      <c r="J82" s="30">
        <f t="shared" si="16"/>
      </c>
      <c r="K82" s="3">
        <f t="shared" si="17"/>
      </c>
      <c r="L82" s="3">
        <f t="shared" si="18"/>
      </c>
      <c r="M82" s="3">
        <v>0.82</v>
      </c>
      <c r="N82" s="3">
        <f t="shared" si="19"/>
      </c>
    </row>
    <row r="83" spans="1:14" ht="12.75">
      <c r="A83" s="31">
        <v>19</v>
      </c>
      <c r="B83" s="36">
        <f t="shared" si="13"/>
      </c>
      <c r="C83" s="25">
        <f t="shared" si="14"/>
      </c>
      <c r="D83" s="35" t="str">
        <f>Tabelle1!A81&amp;"+"&amp;Tabelle1!A84&amp;" vs "&amp;Tabelle1!A82&amp;"+"&amp;Tabelle1!A83</f>
        <v>17+20 vs 18+19</v>
      </c>
      <c r="E83" s="34"/>
      <c r="F83" s="34"/>
      <c r="G83" s="28">
        <f>IF(E82+F82&gt;0,INDEX(score,ABS(E82-F82),2),0)</f>
        <v>0</v>
      </c>
      <c r="H83" s="29">
        <f>IF(E82&gt;F82,-G83,G83)</f>
        <v>0</v>
      </c>
      <c r="I83" s="48">
        <f t="shared" si="15"/>
      </c>
      <c r="J83" s="30">
        <f t="shared" si="16"/>
      </c>
      <c r="K83" s="3">
        <f t="shared" si="17"/>
      </c>
      <c r="L83" s="3">
        <f t="shared" si="18"/>
      </c>
      <c r="M83" s="3">
        <v>0.81</v>
      </c>
      <c r="N83" s="3">
        <f t="shared" si="19"/>
      </c>
    </row>
    <row r="84" spans="1:14" ht="12.75">
      <c r="A84" s="23">
        <v>20</v>
      </c>
      <c r="B84" s="36">
        <f t="shared" si="13"/>
      </c>
      <c r="C84" s="25">
        <f t="shared" si="14"/>
      </c>
      <c r="D84" s="36"/>
      <c r="E84" s="37" t="str">
        <f>Tabelle1!A81&amp;"+"&amp;Tabelle1!A84&amp;""</f>
        <v>17+20</v>
      </c>
      <c r="F84" s="37" t="str">
        <f>Tabelle1!A82&amp;"+"&amp;Tabelle1!A83</f>
        <v>18+19</v>
      </c>
      <c r="G84" s="28">
        <f>IF(E82+F82&gt;0,INDEX(score,ABS(E82-F82),2),0)</f>
        <v>0</v>
      </c>
      <c r="H84" s="29">
        <f>IF(E82&gt;F82,G84,-G84)</f>
        <v>0</v>
      </c>
      <c r="I84" s="29">
        <f t="shared" si="15"/>
      </c>
      <c r="J84" s="30">
        <f t="shared" si="16"/>
      </c>
      <c r="K84" s="3">
        <f t="shared" si="17"/>
      </c>
      <c r="L84" s="3">
        <f t="shared" si="18"/>
      </c>
      <c r="M84" s="3">
        <v>0.8</v>
      </c>
      <c r="N84" s="3">
        <f t="shared" si="19"/>
      </c>
    </row>
    <row r="85" spans="1:14" ht="12.75">
      <c r="A85" s="38">
        <v>21</v>
      </c>
      <c r="B85" s="4">
        <f t="shared" si="13"/>
      </c>
      <c r="C85" s="39">
        <f t="shared" si="14"/>
      </c>
      <c r="D85" s="4"/>
      <c r="E85" s="40" t="s">
        <v>11</v>
      </c>
      <c r="F85" s="40"/>
      <c r="G85" s="4">
        <f>IF(E86+F86&gt;0,INDEX(score,ABS(E86-F86),2),0)</f>
        <v>0</v>
      </c>
      <c r="H85" s="4">
        <f>IF(E86&gt;F86,G85,-G85)</f>
        <v>0</v>
      </c>
      <c r="I85" s="49">
        <f t="shared" si="15"/>
      </c>
      <c r="J85" s="50">
        <f t="shared" si="16"/>
      </c>
      <c r="K85" s="3">
        <f t="shared" si="17"/>
      </c>
      <c r="L85" s="3">
        <f t="shared" si="18"/>
      </c>
      <c r="M85" s="3">
        <v>0.79</v>
      </c>
      <c r="N85" s="3">
        <f t="shared" si="19"/>
      </c>
    </row>
    <row r="86" spans="1:14" ht="12.75">
      <c r="A86" s="38">
        <v>22</v>
      </c>
      <c r="B86" s="4">
        <f t="shared" si="13"/>
      </c>
      <c r="C86" s="39">
        <f t="shared" si="14"/>
      </c>
      <c r="D86" s="22" t="s">
        <v>18</v>
      </c>
      <c r="E86" s="34"/>
      <c r="F86" s="34"/>
      <c r="G86" s="4">
        <f>IF(E86+F86&gt;0,INDEX(score,ABS(E86-F86),2),0)</f>
        <v>0</v>
      </c>
      <c r="H86" s="4">
        <f>IF(E86&gt;F86,-G86,G86)</f>
        <v>0</v>
      </c>
      <c r="I86" s="51">
        <f t="shared" si="15"/>
      </c>
      <c r="J86" s="50">
        <f t="shared" si="16"/>
      </c>
      <c r="K86" s="3">
        <f t="shared" si="17"/>
      </c>
      <c r="L86" s="3">
        <f t="shared" si="18"/>
      </c>
      <c r="M86" s="3">
        <v>0.78</v>
      </c>
      <c r="N86" s="3">
        <f t="shared" si="19"/>
      </c>
    </row>
    <row r="87" spans="1:14" ht="12.75">
      <c r="A87" s="38">
        <v>23</v>
      </c>
      <c r="B87" s="4">
        <f t="shared" si="13"/>
      </c>
      <c r="C87" s="39">
        <f t="shared" si="14"/>
      </c>
      <c r="D87" s="42" t="str">
        <f>Tabelle1!A85&amp;"+"&amp;Tabelle1!A88&amp;" vs "&amp;Tabelle1!A86&amp;"+"&amp;Tabelle1!A87</f>
        <v>21+24 vs 22+23</v>
      </c>
      <c r="E87" s="34"/>
      <c r="F87" s="34"/>
      <c r="G87" s="4">
        <f>IF(E86+F86&gt;0,INDEX(score,ABS(E86-F86),2),0)</f>
        <v>0</v>
      </c>
      <c r="H87" s="4">
        <f>IF(E86&gt;F86,-G87,G87)</f>
        <v>0</v>
      </c>
      <c r="I87" s="51">
        <f t="shared" si="15"/>
      </c>
      <c r="J87" s="50">
        <f t="shared" si="16"/>
      </c>
      <c r="K87" s="3">
        <f t="shared" si="17"/>
      </c>
      <c r="L87" s="3">
        <f t="shared" si="18"/>
      </c>
      <c r="M87" s="3">
        <v>0.77</v>
      </c>
      <c r="N87" s="3">
        <f t="shared" si="19"/>
      </c>
    </row>
    <row r="88" spans="1:14" ht="12.75">
      <c r="A88" s="38">
        <v>24</v>
      </c>
      <c r="B88" s="4">
        <f t="shared" si="13"/>
      </c>
      <c r="C88" s="39">
        <f t="shared" si="14"/>
      </c>
      <c r="D88" s="4"/>
      <c r="E88" s="43" t="str">
        <f>Tabelle1!A85&amp;"+"&amp;Tabelle1!A88&amp;""</f>
        <v>21+24</v>
      </c>
      <c r="F88" s="43" t="str">
        <f>Tabelle1!A86&amp;"+"&amp;Tabelle1!A87</f>
        <v>22+23</v>
      </c>
      <c r="G88" s="4">
        <f>IF(E86+F86&gt;0,INDEX(score,ABS(E86-F86),2),0)</f>
        <v>0</v>
      </c>
      <c r="H88" s="4">
        <f>IF(E86&gt;F86,G88,-G88)</f>
        <v>0</v>
      </c>
      <c r="I88" s="49">
        <f t="shared" si="15"/>
      </c>
      <c r="J88" s="50">
        <f t="shared" si="16"/>
      </c>
      <c r="K88" s="3">
        <f t="shared" si="17"/>
      </c>
      <c r="L88" s="3">
        <f t="shared" si="18"/>
      </c>
      <c r="M88" s="3">
        <v>0.76</v>
      </c>
      <c r="N88" s="3">
        <f t="shared" si="19"/>
      </c>
    </row>
    <row r="89" spans="1:14" ht="12.75">
      <c r="A89" s="23">
        <v>25</v>
      </c>
      <c r="B89" s="36">
        <f t="shared" si="13"/>
      </c>
      <c r="C89" s="25">
        <f t="shared" si="14"/>
      </c>
      <c r="D89" s="26"/>
      <c r="E89" s="27" t="s">
        <v>11</v>
      </c>
      <c r="F89" s="27"/>
      <c r="G89" s="28">
        <f>IF(E90+F90&gt;0,INDEX(score,ABS(E90-F90),2),0)</f>
        <v>0</v>
      </c>
      <c r="H89" s="29">
        <f>IF(E90&gt;F90,G89,-G89)</f>
        <v>0</v>
      </c>
      <c r="I89" s="29">
        <f t="shared" si="15"/>
      </c>
      <c r="J89" s="30">
        <f t="shared" si="16"/>
      </c>
      <c r="K89" s="3">
        <f t="shared" si="17"/>
      </c>
      <c r="L89" s="3">
        <f t="shared" si="18"/>
      </c>
      <c r="M89" s="3">
        <v>0.75</v>
      </c>
      <c r="N89" s="3">
        <f t="shared" si="19"/>
      </c>
    </row>
    <row r="90" spans="1:14" ht="12.75">
      <c r="A90" s="31">
        <v>26</v>
      </c>
      <c r="B90" s="36">
        <f t="shared" si="13"/>
      </c>
      <c r="C90" s="25">
        <f t="shared" si="14"/>
      </c>
      <c r="D90" s="33" t="s">
        <v>18</v>
      </c>
      <c r="E90" s="34"/>
      <c r="F90" s="34"/>
      <c r="G90" s="28">
        <f>IF(E90+F90&gt;0,INDEX(score,ABS(E90-F90),2),0)</f>
        <v>0</v>
      </c>
      <c r="H90" s="29">
        <f>IF(E90&gt;F90,-G90,G90)</f>
        <v>0</v>
      </c>
      <c r="I90" s="48">
        <f t="shared" si="15"/>
      </c>
      <c r="J90" s="30">
        <f t="shared" si="16"/>
      </c>
      <c r="K90" s="3">
        <f t="shared" si="17"/>
      </c>
      <c r="L90" s="3">
        <f t="shared" si="18"/>
      </c>
      <c r="M90" s="3">
        <v>0.74</v>
      </c>
      <c r="N90" s="3">
        <f t="shared" si="19"/>
      </c>
    </row>
    <row r="91" spans="1:14" ht="12.75">
      <c r="A91" s="31">
        <v>27</v>
      </c>
      <c r="B91" s="36">
        <f t="shared" si="13"/>
      </c>
      <c r="C91" s="25">
        <f t="shared" si="14"/>
      </c>
      <c r="D91" s="35" t="str">
        <f>Tabelle1!A89&amp;"+"&amp;Tabelle1!A92&amp;" vs "&amp;Tabelle1!A90&amp;"+"&amp;Tabelle1!A91</f>
        <v>25+28 vs 26+27</v>
      </c>
      <c r="E91" s="34"/>
      <c r="F91" s="34"/>
      <c r="G91" s="28">
        <f>IF(E90+F90&gt;0,INDEX(score,ABS(E90-F90),2),0)</f>
        <v>0</v>
      </c>
      <c r="H91" s="29">
        <f>IF(E90&gt;F90,-G91,G91)</f>
        <v>0</v>
      </c>
      <c r="I91" s="48">
        <f t="shared" si="15"/>
      </c>
      <c r="J91" s="30">
        <f t="shared" si="16"/>
      </c>
      <c r="K91" s="3">
        <f t="shared" si="17"/>
      </c>
      <c r="L91" s="3">
        <f t="shared" si="18"/>
      </c>
      <c r="M91" s="3">
        <v>0.73</v>
      </c>
      <c r="N91" s="3">
        <f t="shared" si="19"/>
      </c>
    </row>
    <row r="92" spans="1:14" ht="12.75">
      <c r="A92" s="23">
        <v>28</v>
      </c>
      <c r="B92" s="36">
        <f t="shared" si="13"/>
      </c>
      <c r="C92" s="25">
        <f t="shared" si="14"/>
      </c>
      <c r="D92" s="36"/>
      <c r="E92" s="37" t="str">
        <f>Tabelle1!A89&amp;"+"&amp;Tabelle1!A92&amp;""</f>
        <v>25+28</v>
      </c>
      <c r="F92" s="37" t="str">
        <f>Tabelle1!A90&amp;"+"&amp;Tabelle1!A91</f>
        <v>26+27</v>
      </c>
      <c r="G92" s="28">
        <f>IF(E90+F90&gt;0,INDEX(score,ABS(E90-F90),2),0)</f>
        <v>0</v>
      </c>
      <c r="H92" s="29">
        <f>IF(E90&gt;F90,G92,-G92)</f>
        <v>0</v>
      </c>
      <c r="I92" s="29">
        <f t="shared" si="15"/>
      </c>
      <c r="J92" s="30">
        <f t="shared" si="16"/>
      </c>
      <c r="K92" s="3">
        <f t="shared" si="17"/>
      </c>
      <c r="L92" s="3">
        <f t="shared" si="18"/>
      </c>
      <c r="M92" s="3">
        <v>0.72</v>
      </c>
      <c r="N92" s="3">
        <f t="shared" si="19"/>
      </c>
    </row>
    <row r="93" spans="1:12" ht="12.75">
      <c r="A93" s="4"/>
      <c r="B93" s="4"/>
      <c r="C93" s="44"/>
      <c r="D93" s="4"/>
      <c r="E93" s="4"/>
      <c r="F93" s="4"/>
      <c r="G93" s="13"/>
      <c r="H93" s="4"/>
      <c r="I93" s="4"/>
      <c r="J93" s="4"/>
      <c r="L93" s="45"/>
    </row>
    <row r="94" spans="1:10" ht="12.75">
      <c r="A94" s="4"/>
      <c r="B94" s="46" t="s">
        <v>43</v>
      </c>
      <c r="C94" s="47"/>
      <c r="D94" s="4"/>
      <c r="E94" s="4"/>
      <c r="F94" s="4"/>
      <c r="G94" s="21" t="s">
        <v>4</v>
      </c>
      <c r="H94" s="22" t="s">
        <v>5</v>
      </c>
      <c r="I94" s="22" t="s">
        <v>39</v>
      </c>
      <c r="J94" s="4" t="s">
        <v>6</v>
      </c>
    </row>
    <row r="95" spans="1:14" ht="12.75">
      <c r="A95" s="23">
        <v>1</v>
      </c>
      <c r="B95" s="36" t="str">
        <f aca="true" t="shared" si="20" ref="B95:B122">IF(ISERROR(VLOOKUP(A95,runde3,2,0)),"",VLOOKUP(A95,runde3,2,0))</f>
        <v>Joscha</v>
      </c>
      <c r="C95" s="25" t="str">
        <f aca="true" t="shared" si="21" ref="C95:C122">IF(H95&gt;0,"Y","")</f>
        <v>Y</v>
      </c>
      <c r="D95" s="26"/>
      <c r="E95" s="27" t="s">
        <v>11</v>
      </c>
      <c r="F95" s="27"/>
      <c r="G95" s="28">
        <f>IF(E96+F96&gt;0,INDEX(score,ABS(E96-F96),2),0)</f>
        <v>1</v>
      </c>
      <c r="H95" s="29">
        <f>IF(E96&gt;F96,G95,-G95)</f>
        <v>1</v>
      </c>
      <c r="I95" s="29">
        <f aca="true" t="shared" si="22" ref="I95:I122">IF(B95&lt;&gt;"",VLOOKUP(B95,punkte3,2,0)+H95,"")</f>
        <v>3</v>
      </c>
      <c r="J95" s="30">
        <f aca="true" t="shared" si="23" ref="J95:J122">IF(B95&lt;&gt;"",RANK(N95,rang4),"")</f>
        <v>1</v>
      </c>
      <c r="K95" s="3" t="str">
        <f aca="true" t="shared" si="24" ref="K95:K122">B95</f>
        <v>Joscha</v>
      </c>
      <c r="L95" s="3">
        <f aca="true" t="shared" si="25" ref="L95:L122">I95</f>
        <v>3</v>
      </c>
      <c r="M95" s="3">
        <v>0.99</v>
      </c>
      <c r="N95" s="3">
        <f aca="true" t="shared" si="26" ref="N95:N122">IF(B95&lt;&gt;"",(100+I95+M95),"")</f>
        <v>103.99</v>
      </c>
    </row>
    <row r="96" spans="1:14" ht="12.75">
      <c r="A96" s="31">
        <v>2</v>
      </c>
      <c r="B96" s="36" t="str">
        <f t="shared" si="20"/>
        <v>Jan</v>
      </c>
      <c r="C96" s="25">
        <f t="shared" si="21"/>
      </c>
      <c r="D96" s="33" t="s">
        <v>18</v>
      </c>
      <c r="E96" s="34">
        <v>15</v>
      </c>
      <c r="F96" s="34">
        <v>13</v>
      </c>
      <c r="G96" s="28">
        <f>IF(E96+F96&gt;0,INDEX(score,ABS(E96-F96),2),0)</f>
        <v>1</v>
      </c>
      <c r="H96" s="29">
        <f>IF(E96&gt;F96,-G96,G96)</f>
        <v>-1</v>
      </c>
      <c r="I96" s="48">
        <f t="shared" si="22"/>
        <v>0</v>
      </c>
      <c r="J96" s="30">
        <f t="shared" si="23"/>
        <v>5</v>
      </c>
      <c r="K96" s="3" t="str">
        <f t="shared" si="24"/>
        <v>Jan</v>
      </c>
      <c r="L96" s="3">
        <f t="shared" si="25"/>
        <v>0</v>
      </c>
      <c r="M96" s="3">
        <v>0.98</v>
      </c>
      <c r="N96" s="3">
        <f t="shared" si="26"/>
        <v>100.98</v>
      </c>
    </row>
    <row r="97" spans="1:14" ht="12.75">
      <c r="A97" s="31">
        <v>3</v>
      </c>
      <c r="B97" s="36" t="str">
        <f t="shared" si="20"/>
        <v>Fabse</v>
      </c>
      <c r="C97" s="25">
        <f t="shared" si="21"/>
      </c>
      <c r="D97" s="35" t="str">
        <f>Tabelle1!A95&amp;"+"&amp;Tabelle1!A98&amp;" vs "&amp;Tabelle1!A96&amp;"+"&amp;Tabelle1!A97</f>
        <v>1+4 vs 2+3</v>
      </c>
      <c r="E97" s="34"/>
      <c r="F97" s="34"/>
      <c r="G97" s="28">
        <f>IF(E96+F96&gt;0,INDEX(score,ABS(E96-F96),2),0)</f>
        <v>1</v>
      </c>
      <c r="H97" s="29">
        <f>IF(E96&gt;F96,-G97,G97)</f>
        <v>-1</v>
      </c>
      <c r="I97" s="48">
        <f t="shared" si="22"/>
        <v>0</v>
      </c>
      <c r="J97" s="30">
        <f t="shared" si="23"/>
        <v>6</v>
      </c>
      <c r="K97" s="3" t="str">
        <f t="shared" si="24"/>
        <v>Fabse</v>
      </c>
      <c r="L97" s="3">
        <f t="shared" si="25"/>
        <v>0</v>
      </c>
      <c r="M97" s="3">
        <v>0.97</v>
      </c>
      <c r="N97" s="3">
        <f t="shared" si="26"/>
        <v>100.97</v>
      </c>
    </row>
    <row r="98" spans="1:14" ht="12.75">
      <c r="A98" s="23">
        <v>4</v>
      </c>
      <c r="B98" s="36" t="str">
        <f t="shared" si="20"/>
        <v>Hans</v>
      </c>
      <c r="C98" s="25" t="str">
        <f t="shared" si="21"/>
        <v>Y</v>
      </c>
      <c r="D98" s="36"/>
      <c r="E98" s="37" t="str">
        <f>Tabelle1!A95&amp;"+"&amp;Tabelle1!A98&amp;""</f>
        <v>1+4</v>
      </c>
      <c r="F98" s="37" t="str">
        <f>Tabelle1!A96&amp;"+"&amp;Tabelle1!A97</f>
        <v>2+3</v>
      </c>
      <c r="G98" s="28">
        <f>IF(E96+F96&gt;0,INDEX(score,ABS(E96-F96),2),0)</f>
        <v>1</v>
      </c>
      <c r="H98" s="29">
        <f>IF(E96&gt;F96,G98,-G98)</f>
        <v>1</v>
      </c>
      <c r="I98" s="29">
        <f t="shared" si="22"/>
        <v>1</v>
      </c>
      <c r="J98" s="30">
        <f t="shared" si="23"/>
        <v>2</v>
      </c>
      <c r="K98" s="3" t="str">
        <f t="shared" si="24"/>
        <v>Hans</v>
      </c>
      <c r="L98" s="3">
        <f t="shared" si="25"/>
        <v>1</v>
      </c>
      <c r="M98" s="3">
        <v>0.96</v>
      </c>
      <c r="N98" s="3">
        <f t="shared" si="26"/>
        <v>101.96</v>
      </c>
    </row>
    <row r="99" spans="1:14" ht="12.75">
      <c r="A99" s="38">
        <v>5</v>
      </c>
      <c r="B99" s="4" t="str">
        <f t="shared" si="20"/>
        <v>Nils</v>
      </c>
      <c r="C99" s="39" t="str">
        <f t="shared" si="21"/>
        <v>Y</v>
      </c>
      <c r="D99" s="4"/>
      <c r="E99" s="40" t="s">
        <v>11</v>
      </c>
      <c r="F99" s="40"/>
      <c r="G99" s="4">
        <f>IF(E100+F100&gt;0,INDEX(score,ABS(E100-F100),2),0)</f>
        <v>1</v>
      </c>
      <c r="H99" s="4">
        <f>IF(E100&gt;F100,G99,-G99)</f>
        <v>1</v>
      </c>
      <c r="I99" s="49">
        <f t="shared" si="22"/>
        <v>1</v>
      </c>
      <c r="J99" s="50">
        <f t="shared" si="23"/>
        <v>3</v>
      </c>
      <c r="K99" s="3" t="str">
        <f t="shared" si="24"/>
        <v>Nils</v>
      </c>
      <c r="L99" s="3">
        <f t="shared" si="25"/>
        <v>1</v>
      </c>
      <c r="M99" s="3">
        <v>0.95</v>
      </c>
      <c r="N99" s="3">
        <f t="shared" si="26"/>
        <v>101.95</v>
      </c>
    </row>
    <row r="100" spans="1:14" ht="12.75">
      <c r="A100" s="38">
        <v>6</v>
      </c>
      <c r="B100" s="4" t="str">
        <f t="shared" si="20"/>
        <v>Michiel</v>
      </c>
      <c r="C100" s="39">
        <f t="shared" si="21"/>
      </c>
      <c r="D100" s="22" t="s">
        <v>18</v>
      </c>
      <c r="E100" s="34">
        <v>15</v>
      </c>
      <c r="F100" s="34">
        <v>14</v>
      </c>
      <c r="G100" s="4">
        <f>IF(E100+F100&gt;0,INDEX(score,ABS(E100-F100),2),0)</f>
        <v>1</v>
      </c>
      <c r="H100" s="4">
        <f>IF(E100&gt;F100,-G100,G100)</f>
        <v>-1</v>
      </c>
      <c r="I100" s="51">
        <f t="shared" si="22"/>
        <v>-1</v>
      </c>
      <c r="J100" s="50">
        <f t="shared" si="23"/>
        <v>7</v>
      </c>
      <c r="K100" s="3" t="str">
        <f t="shared" si="24"/>
        <v>Michiel</v>
      </c>
      <c r="L100" s="3">
        <f t="shared" si="25"/>
        <v>-1</v>
      </c>
      <c r="M100" s="3">
        <v>0.94</v>
      </c>
      <c r="N100" s="3">
        <f t="shared" si="26"/>
        <v>99.94</v>
      </c>
    </row>
    <row r="101" spans="1:14" ht="12.75">
      <c r="A101" s="38">
        <v>7</v>
      </c>
      <c r="B101" s="4" t="str">
        <f t="shared" si="20"/>
        <v>Heiko</v>
      </c>
      <c r="C101" s="39">
        <f t="shared" si="21"/>
      </c>
      <c r="D101" s="42" t="str">
        <f>Tabelle1!A99&amp;"+"&amp;Tabelle1!A102&amp;" vs "&amp;Tabelle1!A100&amp;"+"&amp;Tabelle1!A101</f>
        <v>5+8 vs 6+7</v>
      </c>
      <c r="E101" s="34"/>
      <c r="F101" s="34"/>
      <c r="G101" s="4">
        <f>IF(E100+F100&gt;0,INDEX(score,ABS(E100-F100),2),0)</f>
        <v>1</v>
      </c>
      <c r="H101" s="4">
        <f>IF(E100&gt;F100,-G101,G101)</f>
        <v>-1</v>
      </c>
      <c r="I101" s="51">
        <f t="shared" si="22"/>
        <v>-1</v>
      </c>
      <c r="J101" s="50">
        <f t="shared" si="23"/>
        <v>8</v>
      </c>
      <c r="K101" s="3" t="str">
        <f t="shared" si="24"/>
        <v>Heiko</v>
      </c>
      <c r="L101" s="3">
        <f t="shared" si="25"/>
        <v>-1</v>
      </c>
      <c r="M101" s="3">
        <v>0.93</v>
      </c>
      <c r="N101" s="3">
        <f t="shared" si="26"/>
        <v>99.93</v>
      </c>
    </row>
    <row r="102" spans="1:14" ht="12.75">
      <c r="A102" s="38">
        <v>8</v>
      </c>
      <c r="B102" s="4" t="str">
        <f t="shared" si="20"/>
        <v>Malte</v>
      </c>
      <c r="C102" s="39" t="str">
        <f t="shared" si="21"/>
        <v>Y</v>
      </c>
      <c r="D102" s="4"/>
      <c r="E102" s="43" t="str">
        <f>Tabelle1!A99&amp;"+"&amp;Tabelle1!A102&amp;""</f>
        <v>5+8</v>
      </c>
      <c r="F102" s="43" t="str">
        <f>Tabelle1!A100&amp;"+"&amp;Tabelle1!A101</f>
        <v>6+7</v>
      </c>
      <c r="G102" s="4">
        <f>IF(E100+F100&gt;0,INDEX(score,ABS(E100-F100),2),0)</f>
        <v>1</v>
      </c>
      <c r="H102" s="4">
        <f>IF(E100&gt;F100,G102,-G102)</f>
        <v>1</v>
      </c>
      <c r="I102" s="49">
        <f t="shared" si="22"/>
        <v>1</v>
      </c>
      <c r="J102" s="50">
        <f t="shared" si="23"/>
        <v>4</v>
      </c>
      <c r="K102" s="3" t="str">
        <f t="shared" si="24"/>
        <v>Malte</v>
      </c>
      <c r="L102" s="3">
        <f t="shared" si="25"/>
        <v>1</v>
      </c>
      <c r="M102" s="3">
        <v>0.92</v>
      </c>
      <c r="N102" s="3">
        <f t="shared" si="26"/>
        <v>101.92</v>
      </c>
    </row>
    <row r="103" spans="1:14" ht="12.75">
      <c r="A103" s="23">
        <v>9</v>
      </c>
      <c r="B103" s="36" t="str">
        <f t="shared" si="20"/>
        <v>Mark</v>
      </c>
      <c r="C103" s="25">
        <f t="shared" si="21"/>
      </c>
      <c r="D103" s="26"/>
      <c r="E103" s="27" t="s">
        <v>11</v>
      </c>
      <c r="F103" s="27"/>
      <c r="G103" s="28">
        <f>IF(E104+F104&gt;0,INDEX(score,ABS(E104-F104),2),0)</f>
        <v>0</v>
      </c>
      <c r="H103" s="29">
        <f>IF(E104&gt;F104,G103,-G103)</f>
        <v>0</v>
      </c>
      <c r="I103" s="29">
        <f t="shared" si="22"/>
        <v>-2</v>
      </c>
      <c r="J103" s="30">
        <f t="shared" si="23"/>
        <v>9</v>
      </c>
      <c r="K103" s="3" t="str">
        <f t="shared" si="24"/>
        <v>Mark</v>
      </c>
      <c r="L103" s="3">
        <f t="shared" si="25"/>
        <v>-2</v>
      </c>
      <c r="M103" s="3">
        <v>0.91</v>
      </c>
      <c r="N103" s="3">
        <f t="shared" si="26"/>
        <v>98.91</v>
      </c>
    </row>
    <row r="104" spans="1:14" ht="12.75">
      <c r="A104" s="31">
        <v>10</v>
      </c>
      <c r="B104" s="36" t="str">
        <f t="shared" si="20"/>
        <v>Marv</v>
      </c>
      <c r="C104" s="25">
        <f t="shared" si="21"/>
      </c>
      <c r="D104" s="33" t="s">
        <v>18</v>
      </c>
      <c r="E104" s="34"/>
      <c r="F104" s="34"/>
      <c r="G104" s="28">
        <f>IF(E104+F104&gt;0,INDEX(score,ABS(E104-F104),2),0)</f>
        <v>0</v>
      </c>
      <c r="H104" s="29">
        <f>IF(E104&gt;F104,-G104,G104)</f>
        <v>0</v>
      </c>
      <c r="I104" s="48">
        <f t="shared" si="22"/>
        <v>-2</v>
      </c>
      <c r="J104" s="30">
        <f t="shared" si="23"/>
        <v>10</v>
      </c>
      <c r="K104" s="3" t="str">
        <f t="shared" si="24"/>
        <v>Marv</v>
      </c>
      <c r="L104" s="3">
        <f t="shared" si="25"/>
        <v>-2</v>
      </c>
      <c r="M104" s="3">
        <v>0.9</v>
      </c>
      <c r="N104" s="3">
        <f t="shared" si="26"/>
        <v>98.9</v>
      </c>
    </row>
    <row r="105" spans="1:14" ht="12.75">
      <c r="A105" s="31">
        <v>11</v>
      </c>
      <c r="B105" s="36">
        <f t="shared" si="20"/>
      </c>
      <c r="C105" s="25">
        <f t="shared" si="21"/>
      </c>
      <c r="D105" s="35" t="str">
        <f>Tabelle1!A103&amp;"+"&amp;Tabelle1!A106&amp;" vs "&amp;Tabelle1!A104&amp;"+"&amp;Tabelle1!A105</f>
        <v>9+12 vs 10+11</v>
      </c>
      <c r="E105" s="34"/>
      <c r="F105" s="34"/>
      <c r="G105" s="28">
        <f>IF(E104+F104&gt;0,INDEX(score,ABS(E104-F104),2),0)</f>
        <v>0</v>
      </c>
      <c r="H105" s="29">
        <f>IF(E104&gt;F104,-G105,G105)</f>
        <v>0</v>
      </c>
      <c r="I105" s="48">
        <f t="shared" si="22"/>
      </c>
      <c r="J105" s="30">
        <f t="shared" si="23"/>
      </c>
      <c r="K105" s="3">
        <f t="shared" si="24"/>
      </c>
      <c r="L105" s="3">
        <f t="shared" si="25"/>
      </c>
      <c r="M105" s="3">
        <v>0.89</v>
      </c>
      <c r="N105" s="3">
        <f t="shared" si="26"/>
      </c>
    </row>
    <row r="106" spans="1:14" ht="12.75">
      <c r="A106" s="23">
        <v>12</v>
      </c>
      <c r="B106" s="36">
        <f t="shared" si="20"/>
      </c>
      <c r="C106" s="25">
        <f t="shared" si="21"/>
      </c>
      <c r="D106" s="36"/>
      <c r="E106" s="37" t="str">
        <f>Tabelle1!A103&amp;"+"&amp;Tabelle1!A106&amp;""</f>
        <v>9+12</v>
      </c>
      <c r="F106" s="37" t="str">
        <f>Tabelle1!A104&amp;"+"&amp;Tabelle1!A105</f>
        <v>10+11</v>
      </c>
      <c r="G106" s="28">
        <f>IF(E104+F104&gt;0,INDEX(score,ABS(E104-F104),2),0)</f>
        <v>0</v>
      </c>
      <c r="H106" s="29">
        <f>IF(E104&gt;F104,G106,-G106)</f>
        <v>0</v>
      </c>
      <c r="I106" s="29">
        <f t="shared" si="22"/>
      </c>
      <c r="J106" s="30">
        <f t="shared" si="23"/>
      </c>
      <c r="K106" s="3">
        <f t="shared" si="24"/>
      </c>
      <c r="L106" s="3">
        <f t="shared" si="25"/>
      </c>
      <c r="M106" s="3">
        <v>0.88</v>
      </c>
      <c r="N106" s="3">
        <f t="shared" si="26"/>
      </c>
    </row>
    <row r="107" spans="1:14" ht="12.75">
      <c r="A107" s="38">
        <v>13</v>
      </c>
      <c r="B107" s="4">
        <f t="shared" si="20"/>
      </c>
      <c r="C107" s="39">
        <f t="shared" si="21"/>
      </c>
      <c r="D107" s="4"/>
      <c r="E107" s="40" t="s">
        <v>11</v>
      </c>
      <c r="F107" s="40"/>
      <c r="G107" s="4">
        <f>IF(E108+F108&gt;0,INDEX(score,ABS(E108-F108),2),0)</f>
        <v>0</v>
      </c>
      <c r="H107" s="4">
        <f>IF(E108&gt;F108,G107,-G107)</f>
        <v>0</v>
      </c>
      <c r="I107" s="49">
        <f t="shared" si="22"/>
      </c>
      <c r="J107" s="50">
        <f t="shared" si="23"/>
      </c>
      <c r="K107" s="3">
        <f t="shared" si="24"/>
      </c>
      <c r="L107" s="3">
        <f t="shared" si="25"/>
      </c>
      <c r="M107" s="3">
        <v>0.87</v>
      </c>
      <c r="N107" s="3">
        <f t="shared" si="26"/>
      </c>
    </row>
    <row r="108" spans="1:14" ht="12.75">
      <c r="A108" s="38">
        <v>14</v>
      </c>
      <c r="B108" s="4">
        <f t="shared" si="20"/>
      </c>
      <c r="C108" s="39">
        <f t="shared" si="21"/>
      </c>
      <c r="D108" s="22" t="s">
        <v>18</v>
      </c>
      <c r="E108" s="34"/>
      <c r="F108" s="34"/>
      <c r="G108" s="4">
        <f>IF(E108+F108&gt;0,INDEX(score,ABS(E108-F108),2),0)</f>
        <v>0</v>
      </c>
      <c r="H108" s="4">
        <f>IF(E108&gt;F108,-G108,G108)</f>
        <v>0</v>
      </c>
      <c r="I108" s="51">
        <f t="shared" si="22"/>
      </c>
      <c r="J108" s="50">
        <f t="shared" si="23"/>
      </c>
      <c r="K108" s="3">
        <f t="shared" si="24"/>
      </c>
      <c r="L108" s="3">
        <f t="shared" si="25"/>
      </c>
      <c r="M108" s="3">
        <v>0.86</v>
      </c>
      <c r="N108" s="3">
        <f t="shared" si="26"/>
      </c>
    </row>
    <row r="109" spans="1:14" ht="12.75">
      <c r="A109" s="38">
        <v>15</v>
      </c>
      <c r="B109" s="4">
        <f t="shared" si="20"/>
      </c>
      <c r="C109" s="39">
        <f t="shared" si="21"/>
      </c>
      <c r="D109" s="42" t="str">
        <f>Tabelle1!A107&amp;"+"&amp;Tabelle1!A110&amp;" vs "&amp;Tabelle1!A108&amp;"+"&amp;Tabelle1!A109</f>
        <v>13+16 vs 14+15</v>
      </c>
      <c r="E109" s="34"/>
      <c r="F109" s="34"/>
      <c r="G109" s="4">
        <f>IF(E108+F108&gt;0,INDEX(score,ABS(E108-F108),2),0)</f>
        <v>0</v>
      </c>
      <c r="H109" s="4">
        <f>IF(E108&gt;F108,-G109,G109)</f>
        <v>0</v>
      </c>
      <c r="I109" s="51">
        <f t="shared" si="22"/>
      </c>
      <c r="J109" s="50">
        <f t="shared" si="23"/>
      </c>
      <c r="K109" s="3">
        <f t="shared" si="24"/>
      </c>
      <c r="L109" s="3">
        <f t="shared" si="25"/>
      </c>
      <c r="M109" s="3">
        <v>0.85</v>
      </c>
      <c r="N109" s="3">
        <f t="shared" si="26"/>
      </c>
    </row>
    <row r="110" spans="1:14" ht="12.75">
      <c r="A110" s="38">
        <v>16</v>
      </c>
      <c r="B110" s="4">
        <f t="shared" si="20"/>
      </c>
      <c r="C110" s="39">
        <f t="shared" si="21"/>
      </c>
      <c r="D110" s="4"/>
      <c r="E110" s="43" t="str">
        <f>Tabelle1!A107&amp;"+"&amp;Tabelle1!A110&amp;""</f>
        <v>13+16</v>
      </c>
      <c r="F110" s="43" t="str">
        <f>Tabelle1!A108&amp;"+"&amp;Tabelle1!A109</f>
        <v>14+15</v>
      </c>
      <c r="G110" s="4">
        <f>IF(E108+F108&gt;0,INDEX(score,ABS(E108-F108),2),0)</f>
        <v>0</v>
      </c>
      <c r="H110" s="4">
        <f>IF(E108&gt;F108,G110,-G110)</f>
        <v>0</v>
      </c>
      <c r="I110" s="49">
        <f t="shared" si="22"/>
      </c>
      <c r="J110" s="50">
        <f t="shared" si="23"/>
      </c>
      <c r="K110" s="3">
        <f t="shared" si="24"/>
      </c>
      <c r="L110" s="3">
        <f t="shared" si="25"/>
      </c>
      <c r="M110" s="3">
        <v>0.84</v>
      </c>
      <c r="N110" s="3">
        <f t="shared" si="26"/>
      </c>
    </row>
    <row r="111" spans="1:14" ht="12.75">
      <c r="A111" s="23">
        <v>17</v>
      </c>
      <c r="B111" s="36">
        <f t="shared" si="20"/>
      </c>
      <c r="C111" s="25">
        <f t="shared" si="21"/>
      </c>
      <c r="D111" s="26"/>
      <c r="E111" s="27" t="s">
        <v>11</v>
      </c>
      <c r="F111" s="27"/>
      <c r="G111" s="28">
        <f>IF(E112+F112&gt;0,INDEX(score,ABS(E112-F112),2),0)</f>
        <v>0</v>
      </c>
      <c r="H111" s="29">
        <f>IF(E112&gt;F112,G111,-G111)</f>
        <v>0</v>
      </c>
      <c r="I111" s="29">
        <f t="shared" si="22"/>
      </c>
      <c r="J111" s="30">
        <f t="shared" si="23"/>
      </c>
      <c r="K111" s="3">
        <f t="shared" si="24"/>
      </c>
      <c r="L111" s="3">
        <f t="shared" si="25"/>
      </c>
      <c r="M111" s="3">
        <v>0.83</v>
      </c>
      <c r="N111" s="3">
        <f t="shared" si="26"/>
      </c>
    </row>
    <row r="112" spans="1:14" ht="12.75">
      <c r="A112" s="31">
        <v>18</v>
      </c>
      <c r="B112" s="36">
        <f t="shared" si="20"/>
      </c>
      <c r="C112" s="25">
        <f t="shared" si="21"/>
      </c>
      <c r="D112" s="33" t="s">
        <v>18</v>
      </c>
      <c r="E112" s="34"/>
      <c r="F112" s="34"/>
      <c r="G112" s="28">
        <f>IF(E112+F112&gt;0,INDEX(score,ABS(E112-F112),2),0)</f>
        <v>0</v>
      </c>
      <c r="H112" s="29">
        <f>IF(E112&gt;F112,-G112,G112)</f>
        <v>0</v>
      </c>
      <c r="I112" s="48">
        <f t="shared" si="22"/>
      </c>
      <c r="J112" s="30">
        <f t="shared" si="23"/>
      </c>
      <c r="K112" s="3">
        <f t="shared" si="24"/>
      </c>
      <c r="L112" s="3">
        <f t="shared" si="25"/>
      </c>
      <c r="M112" s="3">
        <v>0.82</v>
      </c>
      <c r="N112" s="3">
        <f t="shared" si="26"/>
      </c>
    </row>
    <row r="113" spans="1:14" ht="12.75">
      <c r="A113" s="31">
        <v>19</v>
      </c>
      <c r="B113" s="36">
        <f t="shared" si="20"/>
      </c>
      <c r="C113" s="25">
        <f t="shared" si="21"/>
      </c>
      <c r="D113" s="35" t="str">
        <f>Tabelle1!A111&amp;"+"&amp;Tabelle1!A114&amp;" vs "&amp;Tabelle1!A112&amp;"+"&amp;Tabelle1!A113</f>
        <v>17+20 vs 18+19</v>
      </c>
      <c r="E113" s="34"/>
      <c r="F113" s="34"/>
      <c r="G113" s="28">
        <f>IF(E112+F112&gt;0,INDEX(score,ABS(E112-F112),2),0)</f>
        <v>0</v>
      </c>
      <c r="H113" s="29">
        <f>IF(E112&gt;F112,-G113,G113)</f>
        <v>0</v>
      </c>
      <c r="I113" s="48">
        <f t="shared" si="22"/>
      </c>
      <c r="J113" s="30">
        <f t="shared" si="23"/>
      </c>
      <c r="K113" s="3">
        <f t="shared" si="24"/>
      </c>
      <c r="L113" s="3">
        <f t="shared" si="25"/>
      </c>
      <c r="M113" s="3">
        <v>0.81</v>
      </c>
      <c r="N113" s="3">
        <f t="shared" si="26"/>
      </c>
    </row>
    <row r="114" spans="1:14" ht="12.75">
      <c r="A114" s="23">
        <v>20</v>
      </c>
      <c r="B114" s="36">
        <f t="shared" si="20"/>
      </c>
      <c r="C114" s="25">
        <f t="shared" si="21"/>
      </c>
      <c r="D114" s="36"/>
      <c r="E114" s="37" t="str">
        <f>Tabelle1!A111&amp;"+"&amp;Tabelle1!A114&amp;""</f>
        <v>17+20</v>
      </c>
      <c r="F114" s="37" t="str">
        <f>Tabelle1!A112&amp;"+"&amp;Tabelle1!A113</f>
        <v>18+19</v>
      </c>
      <c r="G114" s="28">
        <f>IF(E112+F112&gt;0,INDEX(score,ABS(E112-F112),2),0)</f>
        <v>0</v>
      </c>
      <c r="H114" s="29">
        <f>IF(E112&gt;F112,G114,-G114)</f>
        <v>0</v>
      </c>
      <c r="I114" s="29">
        <f t="shared" si="22"/>
      </c>
      <c r="J114" s="30">
        <f t="shared" si="23"/>
      </c>
      <c r="K114" s="3">
        <f t="shared" si="24"/>
      </c>
      <c r="L114" s="3">
        <f t="shared" si="25"/>
      </c>
      <c r="M114" s="3">
        <v>0.8</v>
      </c>
      <c r="N114" s="3">
        <f t="shared" si="26"/>
      </c>
    </row>
    <row r="115" spans="1:14" ht="12.75">
      <c r="A115" s="38">
        <v>21</v>
      </c>
      <c r="B115" s="4">
        <f t="shared" si="20"/>
      </c>
      <c r="C115" s="39">
        <f t="shared" si="21"/>
      </c>
      <c r="D115" s="4"/>
      <c r="E115" s="40" t="s">
        <v>11</v>
      </c>
      <c r="F115" s="40"/>
      <c r="G115" s="4">
        <f>IF(E116+F116&gt;0,INDEX(score,ABS(E116-F116),2),0)</f>
        <v>0</v>
      </c>
      <c r="H115" s="4">
        <f>IF(E116&gt;F116,G115,-G115)</f>
        <v>0</v>
      </c>
      <c r="I115" s="49">
        <f t="shared" si="22"/>
      </c>
      <c r="J115" s="50">
        <f t="shared" si="23"/>
      </c>
      <c r="K115" s="3">
        <f t="shared" si="24"/>
      </c>
      <c r="L115" s="3">
        <f t="shared" si="25"/>
      </c>
      <c r="M115" s="3">
        <v>0.79</v>
      </c>
      <c r="N115" s="3">
        <f t="shared" si="26"/>
      </c>
    </row>
    <row r="116" spans="1:14" ht="12.75">
      <c r="A116" s="38">
        <v>22</v>
      </c>
      <c r="B116" s="4">
        <f t="shared" si="20"/>
      </c>
      <c r="C116" s="39">
        <f t="shared" si="21"/>
      </c>
      <c r="D116" s="22" t="s">
        <v>18</v>
      </c>
      <c r="E116" s="34"/>
      <c r="F116" s="34"/>
      <c r="G116" s="4">
        <f>IF(E116+F116&gt;0,INDEX(score,ABS(E116-F116),2),0)</f>
        <v>0</v>
      </c>
      <c r="H116" s="4">
        <f>IF(E116&gt;F116,-G116,G116)</f>
        <v>0</v>
      </c>
      <c r="I116" s="51">
        <f t="shared" si="22"/>
      </c>
      <c r="J116" s="50">
        <f t="shared" si="23"/>
      </c>
      <c r="K116" s="3">
        <f t="shared" si="24"/>
      </c>
      <c r="L116" s="3">
        <f t="shared" si="25"/>
      </c>
      <c r="M116" s="3">
        <v>0.78</v>
      </c>
      <c r="N116" s="3">
        <f t="shared" si="26"/>
      </c>
    </row>
    <row r="117" spans="1:14" ht="12.75">
      <c r="A117" s="38">
        <v>23</v>
      </c>
      <c r="B117" s="4">
        <f t="shared" si="20"/>
      </c>
      <c r="C117" s="39">
        <f t="shared" si="21"/>
      </c>
      <c r="D117" s="42" t="str">
        <f>Tabelle1!A115&amp;"+"&amp;Tabelle1!A118&amp;" vs "&amp;Tabelle1!A116&amp;"+"&amp;Tabelle1!A117</f>
        <v>21+24 vs 22+23</v>
      </c>
      <c r="E117" s="34"/>
      <c r="F117" s="34"/>
      <c r="G117" s="4">
        <f>IF(E116+F116&gt;0,INDEX(score,ABS(E116-F116),2),0)</f>
        <v>0</v>
      </c>
      <c r="H117" s="4">
        <f>IF(E116&gt;F116,-G117,G117)</f>
        <v>0</v>
      </c>
      <c r="I117" s="51">
        <f t="shared" si="22"/>
      </c>
      <c r="J117" s="50">
        <f t="shared" si="23"/>
      </c>
      <c r="K117" s="3">
        <f t="shared" si="24"/>
      </c>
      <c r="L117" s="3">
        <f t="shared" si="25"/>
      </c>
      <c r="M117" s="3">
        <v>0.77</v>
      </c>
      <c r="N117" s="3">
        <f t="shared" si="26"/>
      </c>
    </row>
    <row r="118" spans="1:14" ht="12.75">
      <c r="A118" s="38">
        <v>24</v>
      </c>
      <c r="B118" s="4">
        <f t="shared" si="20"/>
      </c>
      <c r="C118" s="39">
        <f t="shared" si="21"/>
      </c>
      <c r="D118" s="4"/>
      <c r="E118" s="43" t="str">
        <f>Tabelle1!A115&amp;"+"&amp;Tabelle1!A118&amp;""</f>
        <v>21+24</v>
      </c>
      <c r="F118" s="43" t="str">
        <f>Tabelle1!A116&amp;"+"&amp;Tabelle1!A117</f>
        <v>22+23</v>
      </c>
      <c r="G118" s="4">
        <f>IF(E116+F116&gt;0,INDEX(score,ABS(E116-F116),2),0)</f>
        <v>0</v>
      </c>
      <c r="H118" s="4">
        <f>IF(E116&gt;F116,G118,-G118)</f>
        <v>0</v>
      </c>
      <c r="I118" s="49">
        <f t="shared" si="22"/>
      </c>
      <c r="J118" s="50">
        <f t="shared" si="23"/>
      </c>
      <c r="K118" s="3">
        <f t="shared" si="24"/>
      </c>
      <c r="L118" s="3">
        <f t="shared" si="25"/>
      </c>
      <c r="M118" s="3">
        <v>0.76</v>
      </c>
      <c r="N118" s="3">
        <f t="shared" si="26"/>
      </c>
    </row>
    <row r="119" spans="1:14" ht="12.75">
      <c r="A119" s="23">
        <v>25</v>
      </c>
      <c r="B119" s="36">
        <f t="shared" si="20"/>
      </c>
      <c r="C119" s="25">
        <f t="shared" si="21"/>
      </c>
      <c r="D119" s="26"/>
      <c r="E119" s="27" t="s">
        <v>11</v>
      </c>
      <c r="F119" s="27"/>
      <c r="G119" s="28">
        <f>IF(E120+F120&gt;0,INDEX(score,ABS(E120-F120),2),0)</f>
        <v>0</v>
      </c>
      <c r="H119" s="29">
        <f>IF(E120&gt;F120,G119,-G119)</f>
        <v>0</v>
      </c>
      <c r="I119" s="29">
        <f t="shared" si="22"/>
      </c>
      <c r="J119" s="30">
        <f t="shared" si="23"/>
      </c>
      <c r="K119" s="3">
        <f t="shared" si="24"/>
      </c>
      <c r="L119" s="3">
        <f t="shared" si="25"/>
      </c>
      <c r="M119" s="3">
        <v>0.75</v>
      </c>
      <c r="N119" s="3">
        <f t="shared" si="26"/>
      </c>
    </row>
    <row r="120" spans="1:14" ht="12.75">
      <c r="A120" s="31">
        <v>26</v>
      </c>
      <c r="B120" s="36">
        <f t="shared" si="20"/>
      </c>
      <c r="C120" s="25">
        <f t="shared" si="21"/>
      </c>
      <c r="D120" s="33" t="s">
        <v>18</v>
      </c>
      <c r="E120" s="34"/>
      <c r="F120" s="34"/>
      <c r="G120" s="28">
        <f>IF(E120+F120&gt;0,INDEX(score,ABS(E120-F120),2),0)</f>
        <v>0</v>
      </c>
      <c r="H120" s="29">
        <f>IF(E120&gt;F120,-G120,G120)</f>
        <v>0</v>
      </c>
      <c r="I120" s="48">
        <f t="shared" si="22"/>
      </c>
      <c r="J120" s="30">
        <f t="shared" si="23"/>
      </c>
      <c r="K120" s="3">
        <f t="shared" si="24"/>
      </c>
      <c r="L120" s="3">
        <f t="shared" si="25"/>
      </c>
      <c r="M120" s="3">
        <v>0.74</v>
      </c>
      <c r="N120" s="3">
        <f t="shared" si="26"/>
      </c>
    </row>
    <row r="121" spans="1:14" ht="12.75">
      <c r="A121" s="31">
        <v>27</v>
      </c>
      <c r="B121" s="36">
        <f t="shared" si="20"/>
      </c>
      <c r="C121" s="25">
        <f t="shared" si="21"/>
      </c>
      <c r="D121" s="35" t="str">
        <f>Tabelle1!A119&amp;"+"&amp;Tabelle1!A122&amp;" vs "&amp;Tabelle1!A120&amp;"+"&amp;Tabelle1!A121</f>
        <v>25+28 vs 26+27</v>
      </c>
      <c r="E121" s="34"/>
      <c r="F121" s="34"/>
      <c r="G121" s="28">
        <f>IF(E120+F120&gt;0,INDEX(score,ABS(E120-F120),2),0)</f>
        <v>0</v>
      </c>
      <c r="H121" s="29">
        <f>IF(E120&gt;F120,-G121,G121)</f>
        <v>0</v>
      </c>
      <c r="I121" s="48">
        <f t="shared" si="22"/>
      </c>
      <c r="J121" s="30">
        <f t="shared" si="23"/>
      </c>
      <c r="K121" s="3">
        <f t="shared" si="24"/>
      </c>
      <c r="L121" s="3">
        <f t="shared" si="25"/>
      </c>
      <c r="M121" s="3">
        <v>0.73</v>
      </c>
      <c r="N121" s="3">
        <f t="shared" si="26"/>
      </c>
    </row>
    <row r="122" spans="1:14" ht="12.75">
      <c r="A122" s="23">
        <v>28</v>
      </c>
      <c r="B122" s="36">
        <f t="shared" si="20"/>
      </c>
      <c r="C122" s="25">
        <f t="shared" si="21"/>
      </c>
      <c r="D122" s="36"/>
      <c r="E122" s="37" t="str">
        <f>Tabelle1!A119&amp;"+"&amp;Tabelle1!A122&amp;""</f>
        <v>25+28</v>
      </c>
      <c r="F122" s="37" t="str">
        <f>Tabelle1!A120&amp;"+"&amp;Tabelle1!A121</f>
        <v>26+27</v>
      </c>
      <c r="G122" s="28">
        <f>IF(E120+F120&gt;0,INDEX(score,ABS(E120-F120),2),0)</f>
        <v>0</v>
      </c>
      <c r="H122" s="29">
        <f>IF(E120&gt;F120,G122,-G122)</f>
        <v>0</v>
      </c>
      <c r="I122" s="29">
        <f t="shared" si="22"/>
      </c>
      <c r="J122" s="30">
        <f t="shared" si="23"/>
      </c>
      <c r="K122" s="3">
        <f t="shared" si="24"/>
      </c>
      <c r="L122" s="3">
        <f t="shared" si="25"/>
      </c>
      <c r="M122" s="3">
        <v>0.72</v>
      </c>
      <c r="N122" s="3">
        <f t="shared" si="26"/>
      </c>
    </row>
    <row r="123" spans="1:12" ht="12.75">
      <c r="A123" s="4"/>
      <c r="B123" s="4"/>
      <c r="C123" s="44"/>
      <c r="D123" s="4"/>
      <c r="E123" s="4"/>
      <c r="F123" s="4"/>
      <c r="G123" s="13"/>
      <c r="H123" s="4"/>
      <c r="I123" s="4"/>
      <c r="J123" s="4"/>
      <c r="L123" s="45"/>
    </row>
    <row r="124" spans="1:10" ht="12.75">
      <c r="A124" s="4"/>
      <c r="B124" s="46" t="s">
        <v>44</v>
      </c>
      <c r="C124" s="47"/>
      <c r="D124" s="4"/>
      <c r="E124" s="4"/>
      <c r="F124" s="4"/>
      <c r="G124" s="21" t="s">
        <v>4</v>
      </c>
      <c r="H124" s="22" t="s">
        <v>5</v>
      </c>
      <c r="I124" s="22" t="s">
        <v>39</v>
      </c>
      <c r="J124" s="4" t="s">
        <v>6</v>
      </c>
    </row>
    <row r="125" spans="1:14" ht="12.75">
      <c r="A125" s="23">
        <v>1</v>
      </c>
      <c r="B125" s="36" t="str">
        <f aca="true" t="shared" si="27" ref="B125:B152">IF(ISERROR(VLOOKUP(A125,runde4,2,0)),"",VLOOKUP(A125,runde4,2,0))</f>
        <v>Joscha</v>
      </c>
      <c r="C125" s="25">
        <f aca="true" t="shared" si="28" ref="C125:C152">IF(H125&gt;0,"Y","")</f>
      </c>
      <c r="D125" s="26"/>
      <c r="E125" s="27" t="s">
        <v>11</v>
      </c>
      <c r="F125" s="27"/>
      <c r="G125" s="28">
        <f>IF(E126+F126&gt;0,INDEX(score,ABS(E126-F126),2),0)</f>
        <v>0</v>
      </c>
      <c r="H125" s="29">
        <f>IF(E126&gt;F126,G125,-G125)</f>
        <v>0</v>
      </c>
      <c r="I125" s="29">
        <f aca="true" t="shared" si="29" ref="I125:I152">IF(B125&lt;&gt;"",VLOOKUP(B125,punkte4,2,0)+H125,"")</f>
        <v>3</v>
      </c>
      <c r="J125" s="30">
        <f aca="true" t="shared" si="30" ref="J125:J152">IF(B125&lt;&gt;"",RANK(N125,rang5),"")</f>
        <v>1</v>
      </c>
      <c r="K125" s="3" t="str">
        <f aca="true" t="shared" si="31" ref="K125:K152">B125</f>
        <v>Joscha</v>
      </c>
      <c r="L125" s="3">
        <f aca="true" t="shared" si="32" ref="L125:L152">I125</f>
        <v>3</v>
      </c>
      <c r="M125" s="3">
        <v>0.99</v>
      </c>
      <c r="N125" s="3">
        <f aca="true" t="shared" si="33" ref="N125:N152">IF(B125&lt;&gt;"",(100+I125+M125),"")</f>
        <v>103.99</v>
      </c>
    </row>
    <row r="126" spans="1:14" ht="12.75">
      <c r="A126" s="31">
        <v>2</v>
      </c>
      <c r="B126" s="36" t="str">
        <f t="shared" si="27"/>
        <v>Hans</v>
      </c>
      <c r="C126" s="25">
        <f t="shared" si="28"/>
      </c>
      <c r="D126" s="33" t="s">
        <v>18</v>
      </c>
      <c r="E126" s="34"/>
      <c r="F126" s="34"/>
      <c r="G126" s="28">
        <f>IF(E126+F126&gt;0,INDEX(score,ABS(E126-F126),2),0)</f>
        <v>0</v>
      </c>
      <c r="H126" s="29">
        <f>IF(E126&gt;F126,-G126,G126)</f>
        <v>0</v>
      </c>
      <c r="I126" s="48">
        <f t="shared" si="29"/>
        <v>1</v>
      </c>
      <c r="J126" s="30">
        <f t="shared" si="30"/>
        <v>2</v>
      </c>
      <c r="K126" s="3" t="str">
        <f t="shared" si="31"/>
        <v>Hans</v>
      </c>
      <c r="L126" s="3">
        <f t="shared" si="32"/>
        <v>1</v>
      </c>
      <c r="M126" s="3">
        <v>0.98</v>
      </c>
      <c r="N126" s="3">
        <f t="shared" si="33"/>
        <v>101.98</v>
      </c>
    </row>
    <row r="127" spans="1:14" ht="12.75">
      <c r="A127" s="31">
        <v>3</v>
      </c>
      <c r="B127" s="36" t="str">
        <f t="shared" si="27"/>
        <v>Nils</v>
      </c>
      <c r="C127" s="25">
        <f t="shared" si="28"/>
      </c>
      <c r="D127" s="35" t="str">
        <f>Tabelle1!A125&amp;"+"&amp;Tabelle1!A128&amp;" vs "&amp;Tabelle1!A126&amp;"+"&amp;Tabelle1!A127</f>
        <v>1+4 vs 2+3</v>
      </c>
      <c r="E127" s="34"/>
      <c r="F127" s="34"/>
      <c r="G127" s="28">
        <f>IF(E126+F126&gt;0,INDEX(score,ABS(E126-F126),2),0)</f>
        <v>0</v>
      </c>
      <c r="H127" s="29">
        <f>IF(E126&gt;F126,-G127,G127)</f>
        <v>0</v>
      </c>
      <c r="I127" s="48">
        <f t="shared" si="29"/>
        <v>1</v>
      </c>
      <c r="J127" s="30">
        <f t="shared" si="30"/>
        <v>3</v>
      </c>
      <c r="K127" s="3" t="str">
        <f t="shared" si="31"/>
        <v>Nils</v>
      </c>
      <c r="L127" s="3">
        <f t="shared" si="32"/>
        <v>1</v>
      </c>
      <c r="M127" s="3">
        <v>0.97</v>
      </c>
      <c r="N127" s="3">
        <f t="shared" si="33"/>
        <v>101.97</v>
      </c>
    </row>
    <row r="128" spans="1:14" ht="12.75">
      <c r="A128" s="23">
        <v>4</v>
      </c>
      <c r="B128" s="36" t="str">
        <f t="shared" si="27"/>
        <v>Malte</v>
      </c>
      <c r="C128" s="25">
        <f t="shared" si="28"/>
      </c>
      <c r="D128" s="36"/>
      <c r="E128" s="37" t="str">
        <f>Tabelle1!A125&amp;"+"&amp;Tabelle1!A128&amp;""</f>
        <v>1+4</v>
      </c>
      <c r="F128" s="37" t="str">
        <f>Tabelle1!A126&amp;"+"&amp;Tabelle1!A127</f>
        <v>2+3</v>
      </c>
      <c r="G128" s="28">
        <f>IF(E126+F126&gt;0,INDEX(score,ABS(E126-F126),2),0)</f>
        <v>0</v>
      </c>
      <c r="H128" s="29">
        <f>IF(E126&gt;F126,G128,-G128)</f>
        <v>0</v>
      </c>
      <c r="I128" s="29">
        <f t="shared" si="29"/>
        <v>1</v>
      </c>
      <c r="J128" s="30">
        <f t="shared" si="30"/>
        <v>4</v>
      </c>
      <c r="K128" s="3" t="str">
        <f t="shared" si="31"/>
        <v>Malte</v>
      </c>
      <c r="L128" s="3">
        <f t="shared" si="32"/>
        <v>1</v>
      </c>
      <c r="M128" s="3">
        <v>0.96</v>
      </c>
      <c r="N128" s="3">
        <f t="shared" si="33"/>
        <v>101.96</v>
      </c>
    </row>
    <row r="129" spans="1:14" ht="12.75">
      <c r="A129" s="38">
        <v>5</v>
      </c>
      <c r="B129" s="4" t="str">
        <f t="shared" si="27"/>
        <v>Jan</v>
      </c>
      <c r="C129" s="39">
        <f t="shared" si="28"/>
      </c>
      <c r="D129" s="4"/>
      <c r="E129" s="40" t="s">
        <v>11</v>
      </c>
      <c r="F129" s="40"/>
      <c r="G129" s="4">
        <f>IF(E130+F130&gt;0,INDEX(score,ABS(E130-F130),2),0)</f>
        <v>0</v>
      </c>
      <c r="H129" s="4">
        <f>IF(E130&gt;F130,G129,-G129)</f>
        <v>0</v>
      </c>
      <c r="I129" s="49">
        <f t="shared" si="29"/>
        <v>0</v>
      </c>
      <c r="J129" s="50">
        <f t="shared" si="30"/>
        <v>5</v>
      </c>
      <c r="K129" s="3" t="str">
        <f t="shared" si="31"/>
        <v>Jan</v>
      </c>
      <c r="L129" s="3">
        <f t="shared" si="32"/>
        <v>0</v>
      </c>
      <c r="M129" s="3">
        <v>0.95</v>
      </c>
      <c r="N129" s="3">
        <f t="shared" si="33"/>
        <v>100.95</v>
      </c>
    </row>
    <row r="130" spans="1:14" ht="12.75">
      <c r="A130" s="38">
        <v>6</v>
      </c>
      <c r="B130" s="4" t="str">
        <f t="shared" si="27"/>
        <v>Fabse</v>
      </c>
      <c r="C130" s="39">
        <f t="shared" si="28"/>
      </c>
      <c r="D130" s="22" t="s">
        <v>18</v>
      </c>
      <c r="E130" s="34"/>
      <c r="F130" s="34"/>
      <c r="G130" s="4">
        <f>IF(E130+F130&gt;0,INDEX(score,ABS(E130-F130),2),0)</f>
        <v>0</v>
      </c>
      <c r="H130" s="4">
        <f>IF(E130&gt;F130,-G130,G130)</f>
        <v>0</v>
      </c>
      <c r="I130" s="51">
        <f t="shared" si="29"/>
        <v>0</v>
      </c>
      <c r="J130" s="50">
        <f t="shared" si="30"/>
        <v>6</v>
      </c>
      <c r="K130" s="3" t="str">
        <f t="shared" si="31"/>
        <v>Fabse</v>
      </c>
      <c r="L130" s="3">
        <f t="shared" si="32"/>
        <v>0</v>
      </c>
      <c r="M130" s="3">
        <v>0.94</v>
      </c>
      <c r="N130" s="3">
        <f t="shared" si="33"/>
        <v>100.94</v>
      </c>
    </row>
    <row r="131" spans="1:14" ht="12.75">
      <c r="A131" s="38">
        <v>7</v>
      </c>
      <c r="B131" s="4" t="str">
        <f t="shared" si="27"/>
        <v>Michiel</v>
      </c>
      <c r="C131" s="39">
        <f t="shared" si="28"/>
      </c>
      <c r="D131" s="42" t="str">
        <f>Tabelle1!A129&amp;"+"&amp;Tabelle1!A132&amp;" vs "&amp;Tabelle1!A130&amp;"+"&amp;Tabelle1!A131</f>
        <v>5+8 vs 6+7</v>
      </c>
      <c r="E131" s="34"/>
      <c r="F131" s="34"/>
      <c r="G131" s="4">
        <f>IF(E130+F130&gt;0,INDEX(score,ABS(E130-F130),2),0)</f>
        <v>0</v>
      </c>
      <c r="H131" s="4">
        <f>IF(E130&gt;F130,-G131,G131)</f>
        <v>0</v>
      </c>
      <c r="I131" s="51">
        <f t="shared" si="29"/>
        <v>-1</v>
      </c>
      <c r="J131" s="50">
        <f t="shared" si="30"/>
        <v>7</v>
      </c>
      <c r="K131" s="3" t="str">
        <f t="shared" si="31"/>
        <v>Michiel</v>
      </c>
      <c r="L131" s="3">
        <f t="shared" si="32"/>
        <v>-1</v>
      </c>
      <c r="M131" s="3">
        <v>0.93</v>
      </c>
      <c r="N131" s="3">
        <f t="shared" si="33"/>
        <v>99.93</v>
      </c>
    </row>
    <row r="132" spans="1:14" ht="12.75">
      <c r="A132" s="38">
        <v>8</v>
      </c>
      <c r="B132" s="4" t="str">
        <f t="shared" si="27"/>
        <v>Heiko</v>
      </c>
      <c r="C132" s="39">
        <f t="shared" si="28"/>
      </c>
      <c r="D132" s="4"/>
      <c r="E132" s="43" t="str">
        <f>Tabelle1!A129&amp;"+"&amp;Tabelle1!A132&amp;""</f>
        <v>5+8</v>
      </c>
      <c r="F132" s="43" t="str">
        <f>Tabelle1!A130&amp;"+"&amp;Tabelle1!A131</f>
        <v>6+7</v>
      </c>
      <c r="G132" s="4">
        <f>IF(E130+F130&gt;0,INDEX(score,ABS(E130-F130),2),0)</f>
        <v>0</v>
      </c>
      <c r="H132" s="4">
        <f>IF(E130&gt;F130,G132,-G132)</f>
        <v>0</v>
      </c>
      <c r="I132" s="49">
        <f t="shared" si="29"/>
        <v>-1</v>
      </c>
      <c r="J132" s="50">
        <f t="shared" si="30"/>
        <v>8</v>
      </c>
      <c r="K132" s="3" t="str">
        <f t="shared" si="31"/>
        <v>Heiko</v>
      </c>
      <c r="L132" s="3">
        <f t="shared" si="32"/>
        <v>-1</v>
      </c>
      <c r="M132" s="3">
        <v>0.92</v>
      </c>
      <c r="N132" s="3">
        <f t="shared" si="33"/>
        <v>99.92</v>
      </c>
    </row>
    <row r="133" spans="1:14" ht="12.75">
      <c r="A133" s="23">
        <v>9</v>
      </c>
      <c r="B133" s="36" t="str">
        <f t="shared" si="27"/>
        <v>Mark</v>
      </c>
      <c r="C133" s="25">
        <f t="shared" si="28"/>
      </c>
      <c r="D133" s="26"/>
      <c r="E133" s="27" t="s">
        <v>11</v>
      </c>
      <c r="F133" s="27"/>
      <c r="G133" s="28">
        <f>IF(E134+F134&gt;0,INDEX(score,ABS(E134-F134),2),0)</f>
        <v>0</v>
      </c>
      <c r="H133" s="29">
        <f>IF(E134&gt;F134,G133,-G133)</f>
        <v>0</v>
      </c>
      <c r="I133" s="29">
        <f t="shared" si="29"/>
        <v>-2</v>
      </c>
      <c r="J133" s="30">
        <f t="shared" si="30"/>
        <v>9</v>
      </c>
      <c r="K133" s="3" t="str">
        <f t="shared" si="31"/>
        <v>Mark</v>
      </c>
      <c r="L133" s="3">
        <f t="shared" si="32"/>
        <v>-2</v>
      </c>
      <c r="M133" s="3">
        <v>0.91</v>
      </c>
      <c r="N133" s="3">
        <f t="shared" si="33"/>
        <v>98.91</v>
      </c>
    </row>
    <row r="134" spans="1:14" ht="12.75">
      <c r="A134" s="31">
        <v>10</v>
      </c>
      <c r="B134" s="36" t="str">
        <f t="shared" si="27"/>
        <v>Marv</v>
      </c>
      <c r="C134" s="25">
        <f t="shared" si="28"/>
      </c>
      <c r="D134" s="33" t="s">
        <v>18</v>
      </c>
      <c r="E134" s="34"/>
      <c r="F134" s="34"/>
      <c r="G134" s="28">
        <f>IF(E134+F134&gt;0,INDEX(score,ABS(E134-F134),2),0)</f>
        <v>0</v>
      </c>
      <c r="H134" s="29">
        <f>IF(E134&gt;F134,-G134,G134)</f>
        <v>0</v>
      </c>
      <c r="I134" s="48">
        <f t="shared" si="29"/>
        <v>-2</v>
      </c>
      <c r="J134" s="30">
        <f t="shared" si="30"/>
        <v>10</v>
      </c>
      <c r="K134" s="3" t="str">
        <f t="shared" si="31"/>
        <v>Marv</v>
      </c>
      <c r="L134" s="3">
        <f t="shared" si="32"/>
        <v>-2</v>
      </c>
      <c r="M134" s="3">
        <v>0.9</v>
      </c>
      <c r="N134" s="3">
        <f t="shared" si="33"/>
        <v>98.9</v>
      </c>
    </row>
    <row r="135" spans="1:14" ht="12.75">
      <c r="A135" s="31">
        <v>11</v>
      </c>
      <c r="B135" s="36">
        <f t="shared" si="27"/>
      </c>
      <c r="C135" s="25">
        <f t="shared" si="28"/>
      </c>
      <c r="D135" s="35" t="str">
        <f>Tabelle1!A133&amp;"+"&amp;Tabelle1!A136&amp;" vs "&amp;Tabelle1!A134&amp;"+"&amp;Tabelle1!A135</f>
        <v>9+12 vs 10+11</v>
      </c>
      <c r="E135" s="34"/>
      <c r="F135" s="34"/>
      <c r="G135" s="28">
        <f>IF(E134+F134&gt;0,INDEX(score,ABS(E134-F134),2),0)</f>
        <v>0</v>
      </c>
      <c r="H135" s="29">
        <f>IF(E134&gt;F134,-G135,G135)</f>
        <v>0</v>
      </c>
      <c r="I135" s="48">
        <f t="shared" si="29"/>
      </c>
      <c r="J135" s="30">
        <f t="shared" si="30"/>
      </c>
      <c r="K135" s="3">
        <f t="shared" si="31"/>
      </c>
      <c r="L135" s="3">
        <f t="shared" si="32"/>
      </c>
      <c r="M135" s="3">
        <v>0.89</v>
      </c>
      <c r="N135" s="3">
        <f t="shared" si="33"/>
      </c>
    </row>
    <row r="136" spans="1:14" ht="12.75">
      <c r="A136" s="23">
        <v>12</v>
      </c>
      <c r="B136" s="36">
        <f t="shared" si="27"/>
      </c>
      <c r="C136" s="25">
        <f t="shared" si="28"/>
      </c>
      <c r="D136" s="36"/>
      <c r="E136" s="37" t="str">
        <f>Tabelle1!A133&amp;"+"&amp;Tabelle1!A136&amp;""</f>
        <v>9+12</v>
      </c>
      <c r="F136" s="37" t="str">
        <f>Tabelle1!A134&amp;"+"&amp;Tabelle1!A135</f>
        <v>10+11</v>
      </c>
      <c r="G136" s="28">
        <f>IF(E134+F134&gt;0,INDEX(score,ABS(E134-F134),2),0)</f>
        <v>0</v>
      </c>
      <c r="H136" s="29">
        <f>IF(E134&gt;F134,G136,-G136)</f>
        <v>0</v>
      </c>
      <c r="I136" s="29">
        <f t="shared" si="29"/>
      </c>
      <c r="J136" s="30">
        <f t="shared" si="30"/>
      </c>
      <c r="K136" s="3">
        <f t="shared" si="31"/>
      </c>
      <c r="L136" s="3">
        <f t="shared" si="32"/>
      </c>
      <c r="M136" s="3">
        <v>0.88</v>
      </c>
      <c r="N136" s="3">
        <f t="shared" si="33"/>
      </c>
    </row>
    <row r="137" spans="1:14" ht="12.75">
      <c r="A137" s="38">
        <v>13</v>
      </c>
      <c r="B137" s="4">
        <f t="shared" si="27"/>
      </c>
      <c r="C137" s="39">
        <f t="shared" si="28"/>
      </c>
      <c r="D137" s="4"/>
      <c r="E137" s="40" t="s">
        <v>11</v>
      </c>
      <c r="F137" s="40"/>
      <c r="G137" s="4">
        <f>IF(E138+F138&gt;0,INDEX(score,ABS(E138-F138),2),0)</f>
        <v>0</v>
      </c>
      <c r="H137" s="4">
        <f>IF(E138&gt;F138,G137,-G137)</f>
        <v>0</v>
      </c>
      <c r="I137" s="49">
        <f t="shared" si="29"/>
      </c>
      <c r="J137" s="50">
        <f t="shared" si="30"/>
      </c>
      <c r="K137" s="3">
        <f t="shared" si="31"/>
      </c>
      <c r="L137" s="3">
        <f t="shared" si="32"/>
      </c>
      <c r="M137" s="3">
        <v>0.87</v>
      </c>
      <c r="N137" s="3">
        <f t="shared" si="33"/>
      </c>
    </row>
    <row r="138" spans="1:14" ht="12.75">
      <c r="A138" s="38">
        <v>14</v>
      </c>
      <c r="B138" s="4">
        <f t="shared" si="27"/>
      </c>
      <c r="C138" s="39">
        <f t="shared" si="28"/>
      </c>
      <c r="D138" s="22" t="s">
        <v>18</v>
      </c>
      <c r="E138" s="34"/>
      <c r="F138" s="34"/>
      <c r="G138" s="4">
        <f>IF(E138+F138&gt;0,INDEX(score,ABS(E138-F138),2),0)</f>
        <v>0</v>
      </c>
      <c r="H138" s="4">
        <f>IF(E138&gt;F138,-G138,G138)</f>
        <v>0</v>
      </c>
      <c r="I138" s="51">
        <f t="shared" si="29"/>
      </c>
      <c r="J138" s="50">
        <f t="shared" si="30"/>
      </c>
      <c r="K138" s="3">
        <f t="shared" si="31"/>
      </c>
      <c r="L138" s="3">
        <f t="shared" si="32"/>
      </c>
      <c r="M138" s="3">
        <v>0.86</v>
      </c>
      <c r="N138" s="3">
        <f t="shared" si="33"/>
      </c>
    </row>
    <row r="139" spans="1:14" ht="12.75">
      <c r="A139" s="38">
        <v>15</v>
      </c>
      <c r="B139" s="4">
        <f t="shared" si="27"/>
      </c>
      <c r="C139" s="39">
        <f t="shared" si="28"/>
      </c>
      <c r="D139" s="42" t="str">
        <f>Tabelle1!A137&amp;"+"&amp;Tabelle1!A140&amp;" vs "&amp;Tabelle1!A138&amp;"+"&amp;Tabelle1!A139</f>
        <v>13+16 vs 14+15</v>
      </c>
      <c r="E139" s="34"/>
      <c r="F139" s="34"/>
      <c r="G139" s="4">
        <f>IF(E138+F138&gt;0,INDEX(score,ABS(E138-F138),2),0)</f>
        <v>0</v>
      </c>
      <c r="H139" s="4">
        <f>IF(E138&gt;F138,-G139,G139)</f>
        <v>0</v>
      </c>
      <c r="I139" s="51">
        <f t="shared" si="29"/>
      </c>
      <c r="J139" s="50">
        <f t="shared" si="30"/>
      </c>
      <c r="K139" s="3">
        <f t="shared" si="31"/>
      </c>
      <c r="L139" s="3">
        <f t="shared" si="32"/>
      </c>
      <c r="M139" s="3">
        <v>0.85</v>
      </c>
      <c r="N139" s="3">
        <f t="shared" si="33"/>
      </c>
    </row>
    <row r="140" spans="1:14" ht="12.75">
      <c r="A140" s="38">
        <v>16</v>
      </c>
      <c r="B140" s="4">
        <f t="shared" si="27"/>
      </c>
      <c r="C140" s="39">
        <f t="shared" si="28"/>
      </c>
      <c r="D140" s="4"/>
      <c r="E140" s="43" t="str">
        <f>Tabelle1!A137&amp;"+"&amp;Tabelle1!A140&amp;""</f>
        <v>13+16</v>
      </c>
      <c r="F140" s="43" t="str">
        <f>Tabelle1!A138&amp;"+"&amp;Tabelle1!A139</f>
        <v>14+15</v>
      </c>
      <c r="G140" s="4">
        <f>IF(E138+F138&gt;0,INDEX(score,ABS(E138-F138),2),0)</f>
        <v>0</v>
      </c>
      <c r="H140" s="4">
        <f>IF(E138&gt;F138,G140,-G140)</f>
        <v>0</v>
      </c>
      <c r="I140" s="49">
        <f t="shared" si="29"/>
      </c>
      <c r="J140" s="50">
        <f t="shared" si="30"/>
      </c>
      <c r="K140" s="3">
        <f t="shared" si="31"/>
      </c>
      <c r="L140" s="3">
        <f t="shared" si="32"/>
      </c>
      <c r="M140" s="3">
        <v>0.84</v>
      </c>
      <c r="N140" s="3">
        <f t="shared" si="33"/>
      </c>
    </row>
    <row r="141" spans="1:14" ht="12.75">
      <c r="A141" s="23">
        <v>17</v>
      </c>
      <c r="B141" s="36">
        <f t="shared" si="27"/>
      </c>
      <c r="C141" s="25">
        <f t="shared" si="28"/>
      </c>
      <c r="D141" s="26"/>
      <c r="E141" s="27" t="s">
        <v>11</v>
      </c>
      <c r="F141" s="27"/>
      <c r="G141" s="28">
        <f>IF(E142+F142&gt;0,INDEX(score,ABS(E142-F142),2),0)</f>
        <v>0</v>
      </c>
      <c r="H141" s="29">
        <f>IF(E142&gt;F142,G141,-G141)</f>
        <v>0</v>
      </c>
      <c r="I141" s="29">
        <f t="shared" si="29"/>
      </c>
      <c r="J141" s="30">
        <f t="shared" si="30"/>
      </c>
      <c r="K141" s="3">
        <f t="shared" si="31"/>
      </c>
      <c r="L141" s="3">
        <f t="shared" si="32"/>
      </c>
      <c r="M141" s="3">
        <v>0.83</v>
      </c>
      <c r="N141" s="3">
        <f t="shared" si="33"/>
      </c>
    </row>
    <row r="142" spans="1:14" ht="12.75">
      <c r="A142" s="31">
        <v>18</v>
      </c>
      <c r="B142" s="36">
        <f t="shared" si="27"/>
      </c>
      <c r="C142" s="25">
        <f t="shared" si="28"/>
      </c>
      <c r="D142" s="33" t="s">
        <v>18</v>
      </c>
      <c r="E142" s="34"/>
      <c r="F142" s="34"/>
      <c r="G142" s="28">
        <f>IF(E142+F142&gt;0,INDEX(score,ABS(E142-F142),2),0)</f>
        <v>0</v>
      </c>
      <c r="H142" s="29">
        <f>IF(E142&gt;F142,-G142,G142)</f>
        <v>0</v>
      </c>
      <c r="I142" s="48">
        <f t="shared" si="29"/>
      </c>
      <c r="J142" s="30">
        <f t="shared" si="30"/>
      </c>
      <c r="K142" s="3">
        <f t="shared" si="31"/>
      </c>
      <c r="L142" s="3">
        <f t="shared" si="32"/>
      </c>
      <c r="M142" s="3">
        <v>0.82</v>
      </c>
      <c r="N142" s="3">
        <f t="shared" si="33"/>
      </c>
    </row>
    <row r="143" spans="1:14" ht="12.75">
      <c r="A143" s="31">
        <v>19</v>
      </c>
      <c r="B143" s="36">
        <f t="shared" si="27"/>
      </c>
      <c r="C143" s="25">
        <f t="shared" si="28"/>
      </c>
      <c r="D143" s="35" t="str">
        <f>Tabelle1!A141&amp;"+"&amp;Tabelle1!A144&amp;" vs "&amp;Tabelle1!A142&amp;"+"&amp;Tabelle1!A143</f>
        <v>17+20 vs 18+19</v>
      </c>
      <c r="E143" s="34"/>
      <c r="F143" s="34"/>
      <c r="G143" s="28">
        <f>IF(E142+F142&gt;0,INDEX(score,ABS(E142-F142),2),0)</f>
        <v>0</v>
      </c>
      <c r="H143" s="29">
        <f>IF(E142&gt;F142,-G143,G143)</f>
        <v>0</v>
      </c>
      <c r="I143" s="48">
        <f t="shared" si="29"/>
      </c>
      <c r="J143" s="30">
        <f t="shared" si="30"/>
      </c>
      <c r="K143" s="3">
        <f t="shared" si="31"/>
      </c>
      <c r="L143" s="3">
        <f t="shared" si="32"/>
      </c>
      <c r="M143" s="3">
        <v>0.81</v>
      </c>
      <c r="N143" s="3">
        <f t="shared" si="33"/>
      </c>
    </row>
    <row r="144" spans="1:14" ht="12.75">
      <c r="A144" s="23">
        <v>20</v>
      </c>
      <c r="B144" s="36">
        <f t="shared" si="27"/>
      </c>
      <c r="C144" s="25">
        <f t="shared" si="28"/>
      </c>
      <c r="D144" s="36"/>
      <c r="E144" s="37" t="str">
        <f>Tabelle1!A141&amp;"+"&amp;Tabelle1!A144&amp;""</f>
        <v>17+20</v>
      </c>
      <c r="F144" s="37" t="str">
        <f>Tabelle1!A142&amp;"+"&amp;Tabelle1!A143</f>
        <v>18+19</v>
      </c>
      <c r="G144" s="28">
        <f>IF(E142+F142&gt;0,INDEX(score,ABS(E142-F142),2),0)</f>
        <v>0</v>
      </c>
      <c r="H144" s="29">
        <f>IF(E142&gt;F142,G144,-G144)</f>
        <v>0</v>
      </c>
      <c r="I144" s="29">
        <f t="shared" si="29"/>
      </c>
      <c r="J144" s="30">
        <f t="shared" si="30"/>
      </c>
      <c r="K144" s="3">
        <f t="shared" si="31"/>
      </c>
      <c r="L144" s="3">
        <f t="shared" si="32"/>
      </c>
      <c r="M144" s="3">
        <v>0.8</v>
      </c>
      <c r="N144" s="3">
        <f t="shared" si="33"/>
      </c>
    </row>
    <row r="145" spans="1:14" ht="12.75">
      <c r="A145" s="38">
        <v>21</v>
      </c>
      <c r="B145" s="4">
        <f t="shared" si="27"/>
      </c>
      <c r="C145" s="39">
        <f t="shared" si="28"/>
      </c>
      <c r="D145" s="4"/>
      <c r="E145" s="40" t="s">
        <v>11</v>
      </c>
      <c r="F145" s="40"/>
      <c r="G145" s="4">
        <f>IF(E146+F146&gt;0,INDEX(score,ABS(E146-F146),2),0)</f>
        <v>0</v>
      </c>
      <c r="H145" s="4">
        <f>IF(E146&gt;F146,G145,-G145)</f>
        <v>0</v>
      </c>
      <c r="I145" s="49">
        <f t="shared" si="29"/>
      </c>
      <c r="J145" s="50">
        <f t="shared" si="30"/>
      </c>
      <c r="K145" s="3">
        <f t="shared" si="31"/>
      </c>
      <c r="L145" s="3">
        <f t="shared" si="32"/>
      </c>
      <c r="M145" s="3">
        <v>0.79</v>
      </c>
      <c r="N145" s="3">
        <f t="shared" si="33"/>
      </c>
    </row>
    <row r="146" spans="1:14" ht="12.75">
      <c r="A146" s="38">
        <v>22</v>
      </c>
      <c r="B146" s="4">
        <f t="shared" si="27"/>
      </c>
      <c r="C146" s="39">
        <f t="shared" si="28"/>
      </c>
      <c r="D146" s="22" t="s">
        <v>18</v>
      </c>
      <c r="E146" s="34"/>
      <c r="F146" s="34"/>
      <c r="G146" s="4">
        <f>IF(E146+F146&gt;0,INDEX(score,ABS(E146-F146),2),0)</f>
        <v>0</v>
      </c>
      <c r="H146" s="4">
        <f>IF(E146&gt;F146,-G146,G146)</f>
        <v>0</v>
      </c>
      <c r="I146" s="51">
        <f t="shared" si="29"/>
      </c>
      <c r="J146" s="50">
        <f t="shared" si="30"/>
      </c>
      <c r="K146" s="3">
        <f t="shared" si="31"/>
      </c>
      <c r="L146" s="3">
        <f t="shared" si="32"/>
      </c>
      <c r="M146" s="3">
        <v>0.78</v>
      </c>
      <c r="N146" s="3">
        <f t="shared" si="33"/>
      </c>
    </row>
    <row r="147" spans="1:14" ht="12.75">
      <c r="A147" s="38">
        <v>23</v>
      </c>
      <c r="B147" s="4">
        <f t="shared" si="27"/>
      </c>
      <c r="C147" s="39">
        <f t="shared" si="28"/>
      </c>
      <c r="D147" s="42" t="str">
        <f>Tabelle1!A145&amp;"+"&amp;Tabelle1!A148&amp;" vs "&amp;Tabelle1!A146&amp;"+"&amp;Tabelle1!A147</f>
        <v>21+24 vs 22+23</v>
      </c>
      <c r="E147" s="34"/>
      <c r="F147" s="34"/>
      <c r="G147" s="4">
        <f>IF(E146+F146&gt;0,INDEX(score,ABS(E146-F146),2),0)</f>
        <v>0</v>
      </c>
      <c r="H147" s="4">
        <f>IF(E146&gt;F146,-G147,G147)</f>
        <v>0</v>
      </c>
      <c r="I147" s="51">
        <f t="shared" si="29"/>
      </c>
      <c r="J147" s="50">
        <f t="shared" si="30"/>
      </c>
      <c r="K147" s="3">
        <f t="shared" si="31"/>
      </c>
      <c r="L147" s="3">
        <f t="shared" si="32"/>
      </c>
      <c r="M147" s="3">
        <v>0.77</v>
      </c>
      <c r="N147" s="3">
        <f t="shared" si="33"/>
      </c>
    </row>
    <row r="148" spans="1:14" ht="12.75">
      <c r="A148" s="38">
        <v>24</v>
      </c>
      <c r="B148" s="4">
        <f t="shared" si="27"/>
      </c>
      <c r="C148" s="39">
        <f t="shared" si="28"/>
      </c>
      <c r="D148" s="4"/>
      <c r="E148" s="43" t="str">
        <f>Tabelle1!A145&amp;"+"&amp;Tabelle1!A148&amp;""</f>
        <v>21+24</v>
      </c>
      <c r="F148" s="43" t="str">
        <f>Tabelle1!A146&amp;"+"&amp;Tabelle1!A147</f>
        <v>22+23</v>
      </c>
      <c r="G148" s="4">
        <f>IF(E146+F146&gt;0,INDEX(score,ABS(E146-F146),2),0)</f>
        <v>0</v>
      </c>
      <c r="H148" s="4">
        <f>IF(E146&gt;F146,G148,-G148)</f>
        <v>0</v>
      </c>
      <c r="I148" s="49">
        <f t="shared" si="29"/>
      </c>
      <c r="J148" s="50">
        <f t="shared" si="30"/>
      </c>
      <c r="K148" s="3">
        <f t="shared" si="31"/>
      </c>
      <c r="L148" s="3">
        <f t="shared" si="32"/>
      </c>
      <c r="M148" s="3">
        <v>0.76</v>
      </c>
      <c r="N148" s="3">
        <f t="shared" si="33"/>
      </c>
    </row>
    <row r="149" spans="1:14" ht="12.75">
      <c r="A149" s="23">
        <v>25</v>
      </c>
      <c r="B149" s="36">
        <f t="shared" si="27"/>
      </c>
      <c r="C149" s="25">
        <f t="shared" si="28"/>
      </c>
      <c r="D149" s="26"/>
      <c r="E149" s="27" t="s">
        <v>11</v>
      </c>
      <c r="F149" s="27"/>
      <c r="G149" s="28">
        <f>IF(E150+F150&gt;0,INDEX(score,ABS(E150-F150),2),0)</f>
        <v>0</v>
      </c>
      <c r="H149" s="29">
        <f>IF(E150&gt;F150,G149,-G149)</f>
        <v>0</v>
      </c>
      <c r="I149" s="29">
        <f t="shared" si="29"/>
      </c>
      <c r="J149" s="30">
        <f t="shared" si="30"/>
      </c>
      <c r="K149" s="3">
        <f t="shared" si="31"/>
      </c>
      <c r="L149" s="3">
        <f t="shared" si="32"/>
      </c>
      <c r="M149" s="3">
        <v>0.75</v>
      </c>
      <c r="N149" s="3">
        <f t="shared" si="33"/>
      </c>
    </row>
    <row r="150" spans="1:14" ht="12.75">
      <c r="A150" s="31">
        <v>26</v>
      </c>
      <c r="B150" s="36">
        <f t="shared" si="27"/>
      </c>
      <c r="C150" s="25">
        <f t="shared" si="28"/>
      </c>
      <c r="D150" s="33" t="s">
        <v>18</v>
      </c>
      <c r="E150" s="34"/>
      <c r="F150" s="34"/>
      <c r="G150" s="28">
        <f>IF(E150+F150&gt;0,INDEX(score,ABS(E150-F150),2),0)</f>
        <v>0</v>
      </c>
      <c r="H150" s="29">
        <f>IF(E150&gt;F150,-G150,G150)</f>
        <v>0</v>
      </c>
      <c r="I150" s="48">
        <f t="shared" si="29"/>
      </c>
      <c r="J150" s="30">
        <f t="shared" si="30"/>
      </c>
      <c r="K150" s="3">
        <f t="shared" si="31"/>
      </c>
      <c r="L150" s="3">
        <f t="shared" si="32"/>
      </c>
      <c r="M150" s="3">
        <v>0.74</v>
      </c>
      <c r="N150" s="3">
        <f t="shared" si="33"/>
      </c>
    </row>
    <row r="151" spans="1:14" ht="12.75">
      <c r="A151" s="31">
        <v>27</v>
      </c>
      <c r="B151" s="36">
        <f t="shared" si="27"/>
      </c>
      <c r="C151" s="25">
        <f t="shared" si="28"/>
      </c>
      <c r="D151" s="35" t="str">
        <f>Tabelle1!A149&amp;"+"&amp;Tabelle1!A152&amp;" vs "&amp;Tabelle1!A150&amp;"+"&amp;Tabelle1!A151</f>
        <v>25+28 vs 26+27</v>
      </c>
      <c r="E151" s="34"/>
      <c r="F151" s="34"/>
      <c r="G151" s="28">
        <f>IF(E150+F150&gt;0,INDEX(score,ABS(E150-F150),2),0)</f>
        <v>0</v>
      </c>
      <c r="H151" s="29">
        <f>IF(E150&gt;F150,-G151,G151)</f>
        <v>0</v>
      </c>
      <c r="I151" s="48">
        <f t="shared" si="29"/>
      </c>
      <c r="J151" s="30">
        <f t="shared" si="30"/>
      </c>
      <c r="K151" s="3">
        <f t="shared" si="31"/>
      </c>
      <c r="L151" s="3">
        <f t="shared" si="32"/>
      </c>
      <c r="M151" s="3">
        <v>0.73</v>
      </c>
      <c r="N151" s="3">
        <f t="shared" si="33"/>
      </c>
    </row>
    <row r="152" spans="1:14" ht="12.75">
      <c r="A152" s="23">
        <v>28</v>
      </c>
      <c r="B152" s="36">
        <f t="shared" si="27"/>
      </c>
      <c r="C152" s="25">
        <f t="shared" si="28"/>
      </c>
      <c r="D152" s="36"/>
      <c r="E152" s="37" t="str">
        <f>Tabelle1!A149&amp;"+"&amp;Tabelle1!A152&amp;""</f>
        <v>25+28</v>
      </c>
      <c r="F152" s="37" t="str">
        <f>Tabelle1!A150&amp;"+"&amp;Tabelle1!A151</f>
        <v>26+27</v>
      </c>
      <c r="G152" s="28">
        <f>IF(E150+F150&gt;0,INDEX(score,ABS(E150-F150),2),0)</f>
        <v>0</v>
      </c>
      <c r="H152" s="29">
        <f>IF(E150&gt;F150,G152,-G152)</f>
        <v>0</v>
      </c>
      <c r="I152" s="29">
        <f t="shared" si="29"/>
      </c>
      <c r="J152" s="30">
        <f t="shared" si="30"/>
      </c>
      <c r="K152" s="3">
        <f t="shared" si="31"/>
      </c>
      <c r="L152" s="3">
        <f t="shared" si="32"/>
      </c>
      <c r="M152" s="3">
        <v>0.72</v>
      </c>
      <c r="N152" s="3">
        <f t="shared" si="33"/>
      </c>
    </row>
    <row r="153" spans="1:12" ht="12.75">
      <c r="A153" s="4"/>
      <c r="B153" s="4"/>
      <c r="C153" s="44"/>
      <c r="D153" s="4"/>
      <c r="E153" s="4"/>
      <c r="F153" s="4"/>
      <c r="G153" s="13"/>
      <c r="H153" s="4"/>
      <c r="I153" s="4"/>
      <c r="J153" s="4"/>
      <c r="L153" s="45"/>
    </row>
    <row r="154" spans="1:10" ht="12.75">
      <c r="A154" s="4"/>
      <c r="B154" s="46" t="s">
        <v>45</v>
      </c>
      <c r="C154" s="47"/>
      <c r="D154" s="4"/>
      <c r="E154" s="4"/>
      <c r="F154" s="4"/>
      <c r="G154" s="21" t="s">
        <v>4</v>
      </c>
      <c r="H154" s="22" t="s">
        <v>5</v>
      </c>
      <c r="I154" s="22" t="s">
        <v>39</v>
      </c>
      <c r="J154" s="4" t="s">
        <v>6</v>
      </c>
    </row>
    <row r="155" spans="1:14" ht="12.75">
      <c r="A155" s="23">
        <v>1</v>
      </c>
      <c r="B155" s="36" t="str">
        <f aca="true" t="shared" si="34" ref="B155:B182">IF(ISERROR(VLOOKUP(A155,runde5,2,0)),"",VLOOKUP(A155,runde5,2,0))</f>
        <v>Joscha</v>
      </c>
      <c r="C155" s="25">
        <f aca="true" t="shared" si="35" ref="C155:C182">IF(H155&gt;0,"Y","")</f>
      </c>
      <c r="D155" s="26"/>
      <c r="E155" s="27" t="s">
        <v>11</v>
      </c>
      <c r="F155" s="27"/>
      <c r="G155" s="28">
        <f>IF(E156+F156&gt;0,INDEX(score,ABS(E156-F156),2),0)</f>
        <v>0</v>
      </c>
      <c r="H155" s="29">
        <f>IF(E156&gt;F156,G155,-G155)</f>
        <v>0</v>
      </c>
      <c r="I155" s="29">
        <f aca="true" t="shared" si="36" ref="I155:I182">IF(B155&lt;&gt;"",VLOOKUP(B155,punkte5,2,0)+H155,"")</f>
        <v>3</v>
      </c>
      <c r="J155" s="30">
        <f aca="true" t="shared" si="37" ref="J155:J182">IF(B155&lt;&gt;"",RANK(N155,rang6),"")</f>
        <v>1</v>
      </c>
      <c r="K155" s="3" t="str">
        <f aca="true" t="shared" si="38" ref="K155:K182">B155</f>
        <v>Joscha</v>
      </c>
      <c r="L155" s="3">
        <f aca="true" t="shared" si="39" ref="L155:L182">I155</f>
        <v>3</v>
      </c>
      <c r="M155" s="3">
        <v>0.99</v>
      </c>
      <c r="N155" s="3">
        <f aca="true" t="shared" si="40" ref="N155:N182">IF(B155&lt;&gt;"",(100+I155+M155),"")</f>
        <v>103.99</v>
      </c>
    </row>
    <row r="156" spans="1:14" ht="12.75">
      <c r="A156" s="31">
        <v>2</v>
      </c>
      <c r="B156" s="36" t="str">
        <f t="shared" si="34"/>
        <v>Hans</v>
      </c>
      <c r="C156" s="25">
        <f t="shared" si="35"/>
      </c>
      <c r="D156" s="33" t="s">
        <v>18</v>
      </c>
      <c r="E156" s="34"/>
      <c r="F156" s="34"/>
      <c r="G156" s="28">
        <f>IF(E156+F156&gt;0,INDEX(score,ABS(E156-F156),2),0)</f>
        <v>0</v>
      </c>
      <c r="H156" s="29">
        <f>IF(E156&gt;F156,-G156,G156)</f>
        <v>0</v>
      </c>
      <c r="I156" s="48">
        <f t="shared" si="36"/>
        <v>1</v>
      </c>
      <c r="J156" s="30">
        <f t="shared" si="37"/>
        <v>2</v>
      </c>
      <c r="K156" s="3" t="str">
        <f t="shared" si="38"/>
        <v>Hans</v>
      </c>
      <c r="L156" s="3">
        <f t="shared" si="39"/>
        <v>1</v>
      </c>
      <c r="M156" s="3">
        <v>0.98</v>
      </c>
      <c r="N156" s="3">
        <f t="shared" si="40"/>
        <v>101.98</v>
      </c>
    </row>
    <row r="157" spans="1:14" ht="12.75">
      <c r="A157" s="31">
        <v>3</v>
      </c>
      <c r="B157" s="36" t="str">
        <f t="shared" si="34"/>
        <v>Nils</v>
      </c>
      <c r="C157" s="25">
        <f t="shared" si="35"/>
      </c>
      <c r="D157" s="35" t="str">
        <f>Tabelle1!A155&amp;"+"&amp;Tabelle1!A158&amp;" vs "&amp;Tabelle1!A156&amp;"+"&amp;Tabelle1!A157</f>
        <v>1+4 vs 2+3</v>
      </c>
      <c r="E157" s="34"/>
      <c r="F157" s="34"/>
      <c r="G157" s="28">
        <f>IF(E156+F156&gt;0,INDEX(score,ABS(E156-F156),2),0)</f>
        <v>0</v>
      </c>
      <c r="H157" s="29">
        <f>IF(E156&gt;F156,-G157,G157)</f>
        <v>0</v>
      </c>
      <c r="I157" s="48">
        <f t="shared" si="36"/>
        <v>1</v>
      </c>
      <c r="J157" s="30">
        <f t="shared" si="37"/>
        <v>3</v>
      </c>
      <c r="K157" s="3" t="str">
        <f t="shared" si="38"/>
        <v>Nils</v>
      </c>
      <c r="L157" s="3">
        <f t="shared" si="39"/>
        <v>1</v>
      </c>
      <c r="M157" s="3">
        <v>0.97</v>
      </c>
      <c r="N157" s="3">
        <f t="shared" si="40"/>
        <v>101.97</v>
      </c>
    </row>
    <row r="158" spans="1:14" ht="12.75">
      <c r="A158" s="23">
        <v>4</v>
      </c>
      <c r="B158" s="36" t="str">
        <f t="shared" si="34"/>
        <v>Malte</v>
      </c>
      <c r="C158" s="25">
        <f t="shared" si="35"/>
      </c>
      <c r="D158" s="36"/>
      <c r="E158" s="37" t="str">
        <f>Tabelle1!A155&amp;"+"&amp;Tabelle1!A158&amp;""</f>
        <v>1+4</v>
      </c>
      <c r="F158" s="37" t="str">
        <f>Tabelle1!A156&amp;"+"&amp;Tabelle1!A157</f>
        <v>2+3</v>
      </c>
      <c r="G158" s="28">
        <f>IF(E156+F156&gt;0,INDEX(score,ABS(E156-F156),2),0)</f>
        <v>0</v>
      </c>
      <c r="H158" s="29">
        <f>IF(E156&gt;F156,G158,-G158)</f>
        <v>0</v>
      </c>
      <c r="I158" s="29">
        <f t="shared" si="36"/>
        <v>1</v>
      </c>
      <c r="J158" s="30">
        <f t="shared" si="37"/>
        <v>4</v>
      </c>
      <c r="K158" s="3" t="str">
        <f t="shared" si="38"/>
        <v>Malte</v>
      </c>
      <c r="L158" s="3">
        <f t="shared" si="39"/>
        <v>1</v>
      </c>
      <c r="M158" s="3">
        <v>0.96</v>
      </c>
      <c r="N158" s="3">
        <f t="shared" si="40"/>
        <v>101.96</v>
      </c>
    </row>
    <row r="159" spans="1:14" ht="12.75">
      <c r="A159" s="38">
        <v>5</v>
      </c>
      <c r="B159" s="4" t="str">
        <f t="shared" si="34"/>
        <v>Jan</v>
      </c>
      <c r="C159" s="39">
        <f t="shared" si="35"/>
      </c>
      <c r="D159" s="4"/>
      <c r="E159" s="40" t="s">
        <v>11</v>
      </c>
      <c r="F159" s="40"/>
      <c r="G159" s="4">
        <f>IF(E160+F160&gt;0,INDEX(score,ABS(E160-F160),2),0)</f>
        <v>0</v>
      </c>
      <c r="H159" s="4">
        <f>IF(E160&gt;F160,G159,-G159)</f>
        <v>0</v>
      </c>
      <c r="I159" s="49">
        <f t="shared" si="36"/>
        <v>0</v>
      </c>
      <c r="J159" s="50">
        <f t="shared" si="37"/>
        <v>5</v>
      </c>
      <c r="K159" s="3" t="str">
        <f t="shared" si="38"/>
        <v>Jan</v>
      </c>
      <c r="L159" s="3">
        <f t="shared" si="39"/>
        <v>0</v>
      </c>
      <c r="M159" s="3">
        <v>0.95</v>
      </c>
      <c r="N159" s="3">
        <f t="shared" si="40"/>
        <v>100.95</v>
      </c>
    </row>
    <row r="160" spans="1:14" ht="12.75">
      <c r="A160" s="38">
        <v>6</v>
      </c>
      <c r="B160" s="4" t="str">
        <f t="shared" si="34"/>
        <v>Fabse</v>
      </c>
      <c r="C160" s="39">
        <f t="shared" si="35"/>
      </c>
      <c r="D160" s="22" t="s">
        <v>18</v>
      </c>
      <c r="E160" s="34"/>
      <c r="F160" s="34"/>
      <c r="G160" s="4">
        <f>IF(E160+F160&gt;0,INDEX(score,ABS(E160-F160),2),0)</f>
        <v>0</v>
      </c>
      <c r="H160" s="4">
        <f>IF(E160&gt;F160,-G160,G160)</f>
        <v>0</v>
      </c>
      <c r="I160" s="51">
        <f t="shared" si="36"/>
        <v>0</v>
      </c>
      <c r="J160" s="50">
        <f t="shared" si="37"/>
        <v>6</v>
      </c>
      <c r="K160" s="3" t="str">
        <f t="shared" si="38"/>
        <v>Fabse</v>
      </c>
      <c r="L160" s="3">
        <f t="shared" si="39"/>
        <v>0</v>
      </c>
      <c r="M160" s="3">
        <v>0.94</v>
      </c>
      <c r="N160" s="3">
        <f t="shared" si="40"/>
        <v>100.94</v>
      </c>
    </row>
    <row r="161" spans="1:14" ht="12.75">
      <c r="A161" s="38">
        <v>7</v>
      </c>
      <c r="B161" s="4" t="str">
        <f t="shared" si="34"/>
        <v>Michiel</v>
      </c>
      <c r="C161" s="39">
        <f t="shared" si="35"/>
      </c>
      <c r="D161" s="42" t="str">
        <f>Tabelle1!A159&amp;"+"&amp;Tabelle1!A162&amp;" vs "&amp;Tabelle1!A160&amp;"+"&amp;Tabelle1!A161</f>
        <v>5+8 vs 6+7</v>
      </c>
      <c r="E161" s="34"/>
      <c r="F161" s="34"/>
      <c r="G161" s="4">
        <f>IF(E160+F160&gt;0,INDEX(score,ABS(E160-F160),2),0)</f>
        <v>0</v>
      </c>
      <c r="H161" s="4">
        <f>IF(E160&gt;F160,-G161,G161)</f>
        <v>0</v>
      </c>
      <c r="I161" s="51">
        <f t="shared" si="36"/>
        <v>-1</v>
      </c>
      <c r="J161" s="50">
        <f t="shared" si="37"/>
        <v>7</v>
      </c>
      <c r="K161" s="3" t="str">
        <f t="shared" si="38"/>
        <v>Michiel</v>
      </c>
      <c r="L161" s="3">
        <f t="shared" si="39"/>
        <v>-1</v>
      </c>
      <c r="M161" s="3">
        <v>0.93</v>
      </c>
      <c r="N161" s="3">
        <f t="shared" si="40"/>
        <v>99.93</v>
      </c>
    </row>
    <row r="162" spans="1:14" ht="12.75">
      <c r="A162" s="38">
        <v>8</v>
      </c>
      <c r="B162" s="4" t="str">
        <f t="shared" si="34"/>
        <v>Heiko</v>
      </c>
      <c r="C162" s="39">
        <f t="shared" si="35"/>
      </c>
      <c r="D162" s="4"/>
      <c r="E162" s="43" t="str">
        <f>Tabelle1!A159&amp;"+"&amp;Tabelle1!A162&amp;""</f>
        <v>5+8</v>
      </c>
      <c r="F162" s="43" t="str">
        <f>Tabelle1!A160&amp;"+"&amp;Tabelle1!A161</f>
        <v>6+7</v>
      </c>
      <c r="G162" s="4">
        <f>IF(E160+F160&gt;0,INDEX(score,ABS(E160-F160),2),0)</f>
        <v>0</v>
      </c>
      <c r="H162" s="4">
        <f>IF(E160&gt;F160,G162,-G162)</f>
        <v>0</v>
      </c>
      <c r="I162" s="49">
        <f t="shared" si="36"/>
        <v>-1</v>
      </c>
      <c r="J162" s="50">
        <f t="shared" si="37"/>
        <v>8</v>
      </c>
      <c r="K162" s="3" t="str">
        <f t="shared" si="38"/>
        <v>Heiko</v>
      </c>
      <c r="L162" s="3">
        <f t="shared" si="39"/>
        <v>-1</v>
      </c>
      <c r="M162" s="3">
        <v>0.92</v>
      </c>
      <c r="N162" s="3">
        <f t="shared" si="40"/>
        <v>99.92</v>
      </c>
    </row>
    <row r="163" spans="1:14" ht="12.75">
      <c r="A163" s="23">
        <v>9</v>
      </c>
      <c r="B163" s="36" t="str">
        <f t="shared" si="34"/>
        <v>Mark</v>
      </c>
      <c r="C163" s="25">
        <f t="shared" si="35"/>
      </c>
      <c r="D163" s="26"/>
      <c r="E163" s="27" t="s">
        <v>11</v>
      </c>
      <c r="F163" s="27"/>
      <c r="G163" s="28">
        <f>IF(E164+F164&gt;0,INDEX(score,ABS(E164-F164),2),0)</f>
        <v>0</v>
      </c>
      <c r="H163" s="29">
        <f>IF(E164&gt;F164,G163,-G163)</f>
        <v>0</v>
      </c>
      <c r="I163" s="29">
        <f t="shared" si="36"/>
        <v>-2</v>
      </c>
      <c r="J163" s="30">
        <f t="shared" si="37"/>
        <v>9</v>
      </c>
      <c r="K163" s="3" t="str">
        <f t="shared" si="38"/>
        <v>Mark</v>
      </c>
      <c r="L163" s="3">
        <f t="shared" si="39"/>
        <v>-2</v>
      </c>
      <c r="M163" s="3">
        <v>0.91</v>
      </c>
      <c r="N163" s="3">
        <f t="shared" si="40"/>
        <v>98.91</v>
      </c>
    </row>
    <row r="164" spans="1:14" ht="12.75">
      <c r="A164" s="31">
        <v>10</v>
      </c>
      <c r="B164" s="36" t="str">
        <f t="shared" si="34"/>
        <v>Marv</v>
      </c>
      <c r="C164" s="25">
        <f t="shared" si="35"/>
      </c>
      <c r="D164" s="33" t="s">
        <v>18</v>
      </c>
      <c r="E164" s="34"/>
      <c r="F164" s="34"/>
      <c r="G164" s="28">
        <f>IF(E164+F164&gt;0,INDEX(score,ABS(E164-F164),2),0)</f>
        <v>0</v>
      </c>
      <c r="H164" s="29">
        <f>IF(E164&gt;F164,-G164,G164)</f>
        <v>0</v>
      </c>
      <c r="I164" s="48">
        <f t="shared" si="36"/>
        <v>-2</v>
      </c>
      <c r="J164" s="30">
        <f t="shared" si="37"/>
        <v>10</v>
      </c>
      <c r="K164" s="3" t="str">
        <f t="shared" si="38"/>
        <v>Marv</v>
      </c>
      <c r="L164" s="3">
        <f t="shared" si="39"/>
        <v>-2</v>
      </c>
      <c r="M164" s="3">
        <v>0.9</v>
      </c>
      <c r="N164" s="3">
        <f t="shared" si="40"/>
        <v>98.9</v>
      </c>
    </row>
    <row r="165" spans="1:14" ht="12.75">
      <c r="A165" s="31">
        <v>11</v>
      </c>
      <c r="B165" s="36">
        <f t="shared" si="34"/>
      </c>
      <c r="C165" s="25">
        <f t="shared" si="35"/>
      </c>
      <c r="D165" s="35" t="str">
        <f>Tabelle1!A163&amp;"+"&amp;Tabelle1!A166&amp;" vs "&amp;Tabelle1!A164&amp;"+"&amp;Tabelle1!A165</f>
        <v>9+12 vs 10+11</v>
      </c>
      <c r="E165" s="34"/>
      <c r="F165" s="34"/>
      <c r="G165" s="28">
        <f>IF(E164+F164&gt;0,INDEX(score,ABS(E164-F164),2),0)</f>
        <v>0</v>
      </c>
      <c r="H165" s="29">
        <f>IF(E164&gt;F164,-G165,G165)</f>
        <v>0</v>
      </c>
      <c r="I165" s="48">
        <f t="shared" si="36"/>
      </c>
      <c r="J165" s="30">
        <f t="shared" si="37"/>
      </c>
      <c r="K165" s="3">
        <f t="shared" si="38"/>
      </c>
      <c r="L165" s="3">
        <f t="shared" si="39"/>
      </c>
      <c r="M165" s="3">
        <v>0.89</v>
      </c>
      <c r="N165" s="3">
        <f t="shared" si="40"/>
      </c>
    </row>
    <row r="166" spans="1:14" ht="12.75">
      <c r="A166" s="23">
        <v>12</v>
      </c>
      <c r="B166" s="36">
        <f t="shared" si="34"/>
      </c>
      <c r="C166" s="25">
        <f t="shared" si="35"/>
      </c>
      <c r="D166" s="36"/>
      <c r="E166" s="37" t="str">
        <f>Tabelle1!A163&amp;"+"&amp;Tabelle1!A166&amp;""</f>
        <v>9+12</v>
      </c>
      <c r="F166" s="37" t="str">
        <f>Tabelle1!A164&amp;"+"&amp;Tabelle1!A165</f>
        <v>10+11</v>
      </c>
      <c r="G166" s="28">
        <f>IF(E164+F164&gt;0,INDEX(score,ABS(E164-F164),2),0)</f>
        <v>0</v>
      </c>
      <c r="H166" s="29">
        <f>IF(E164&gt;F164,G166,-G166)</f>
        <v>0</v>
      </c>
      <c r="I166" s="29">
        <f t="shared" si="36"/>
      </c>
      <c r="J166" s="30">
        <f t="shared" si="37"/>
      </c>
      <c r="K166" s="3">
        <f t="shared" si="38"/>
      </c>
      <c r="L166" s="3">
        <f t="shared" si="39"/>
      </c>
      <c r="M166" s="3">
        <v>0.88</v>
      </c>
      <c r="N166" s="3">
        <f t="shared" si="40"/>
      </c>
    </row>
    <row r="167" spans="1:14" ht="12.75">
      <c r="A167" s="38">
        <v>13</v>
      </c>
      <c r="B167" s="4">
        <f t="shared" si="34"/>
      </c>
      <c r="C167" s="39">
        <f t="shared" si="35"/>
      </c>
      <c r="D167" s="4"/>
      <c r="E167" s="40" t="s">
        <v>11</v>
      </c>
      <c r="F167" s="40"/>
      <c r="G167" s="4">
        <f>IF(E168+F168&gt;0,INDEX(score,ABS(E168-F168),2),0)</f>
        <v>0</v>
      </c>
      <c r="H167" s="4">
        <f>IF(E168&gt;F168,G167,-G167)</f>
        <v>0</v>
      </c>
      <c r="I167" s="49">
        <f t="shared" si="36"/>
      </c>
      <c r="J167" s="50">
        <f t="shared" si="37"/>
      </c>
      <c r="K167" s="3">
        <f t="shared" si="38"/>
      </c>
      <c r="L167" s="3">
        <f t="shared" si="39"/>
      </c>
      <c r="M167" s="3">
        <v>0.87</v>
      </c>
      <c r="N167" s="3">
        <f t="shared" si="40"/>
      </c>
    </row>
    <row r="168" spans="1:14" ht="12.75">
      <c r="A168" s="38">
        <v>14</v>
      </c>
      <c r="B168" s="4">
        <f t="shared" si="34"/>
      </c>
      <c r="C168" s="39">
        <f t="shared" si="35"/>
      </c>
      <c r="D168" s="22" t="s">
        <v>18</v>
      </c>
      <c r="E168" s="34"/>
      <c r="F168" s="34"/>
      <c r="G168" s="4">
        <f>IF(E168+F168&gt;0,INDEX(score,ABS(E168-F168),2),0)</f>
        <v>0</v>
      </c>
      <c r="H168" s="4">
        <f>IF(E168&gt;F168,-G168,G168)</f>
        <v>0</v>
      </c>
      <c r="I168" s="51">
        <f t="shared" si="36"/>
      </c>
      <c r="J168" s="50">
        <f t="shared" si="37"/>
      </c>
      <c r="K168" s="3">
        <f t="shared" si="38"/>
      </c>
      <c r="L168" s="3">
        <f t="shared" si="39"/>
      </c>
      <c r="M168" s="3">
        <v>0.86</v>
      </c>
      <c r="N168" s="3">
        <f t="shared" si="40"/>
      </c>
    </row>
    <row r="169" spans="1:14" ht="12.75">
      <c r="A169" s="38">
        <v>15</v>
      </c>
      <c r="B169" s="4">
        <f t="shared" si="34"/>
      </c>
      <c r="C169" s="39">
        <f t="shared" si="35"/>
      </c>
      <c r="D169" s="42" t="str">
        <f>Tabelle1!A167&amp;"+"&amp;Tabelle1!A170&amp;" vs "&amp;Tabelle1!A168&amp;"+"&amp;Tabelle1!A169</f>
        <v>13+16 vs 14+15</v>
      </c>
      <c r="E169" s="34"/>
      <c r="F169" s="34"/>
      <c r="G169" s="4">
        <f>IF(E168+F168&gt;0,INDEX(score,ABS(E168-F168),2),0)</f>
        <v>0</v>
      </c>
      <c r="H169" s="4">
        <f>IF(E168&gt;F168,-G169,G169)</f>
        <v>0</v>
      </c>
      <c r="I169" s="51">
        <f t="shared" si="36"/>
      </c>
      <c r="J169" s="50">
        <f t="shared" si="37"/>
      </c>
      <c r="K169" s="3">
        <f t="shared" si="38"/>
      </c>
      <c r="L169" s="3">
        <f t="shared" si="39"/>
      </c>
      <c r="M169" s="3">
        <v>0.85</v>
      </c>
      <c r="N169" s="3">
        <f t="shared" si="40"/>
      </c>
    </row>
    <row r="170" spans="1:14" ht="12.75">
      <c r="A170" s="38">
        <v>16</v>
      </c>
      <c r="B170" s="4">
        <f t="shared" si="34"/>
      </c>
      <c r="C170" s="39">
        <f t="shared" si="35"/>
      </c>
      <c r="D170" s="4"/>
      <c r="E170" s="43" t="str">
        <f>Tabelle1!A167&amp;"+"&amp;Tabelle1!A170&amp;""</f>
        <v>13+16</v>
      </c>
      <c r="F170" s="43" t="str">
        <f>Tabelle1!A168&amp;"+"&amp;Tabelle1!A169</f>
        <v>14+15</v>
      </c>
      <c r="G170" s="4">
        <f>IF(E168+F168&gt;0,INDEX(score,ABS(E168-F168),2),0)</f>
        <v>0</v>
      </c>
      <c r="H170" s="4">
        <f>IF(E168&gt;F168,G170,-G170)</f>
        <v>0</v>
      </c>
      <c r="I170" s="49">
        <f t="shared" si="36"/>
      </c>
      <c r="J170" s="50">
        <f t="shared" si="37"/>
      </c>
      <c r="K170" s="3">
        <f t="shared" si="38"/>
      </c>
      <c r="L170" s="3">
        <f t="shared" si="39"/>
      </c>
      <c r="M170" s="3">
        <v>0.84</v>
      </c>
      <c r="N170" s="3">
        <f t="shared" si="40"/>
      </c>
    </row>
    <row r="171" spans="1:14" ht="12.75">
      <c r="A171" s="23">
        <v>17</v>
      </c>
      <c r="B171" s="36">
        <f t="shared" si="34"/>
      </c>
      <c r="C171" s="25">
        <f t="shared" si="35"/>
      </c>
      <c r="D171" s="26"/>
      <c r="E171" s="27" t="s">
        <v>11</v>
      </c>
      <c r="F171" s="27"/>
      <c r="G171" s="28">
        <f>IF(E172+F172&gt;0,INDEX(score,ABS(E172-F172),2),0)</f>
        <v>0</v>
      </c>
      <c r="H171" s="29">
        <f>IF(E172&gt;F172,G171,-G171)</f>
        <v>0</v>
      </c>
      <c r="I171" s="29">
        <f t="shared" si="36"/>
      </c>
      <c r="J171" s="30">
        <f t="shared" si="37"/>
      </c>
      <c r="K171" s="3">
        <f t="shared" si="38"/>
      </c>
      <c r="L171" s="3">
        <f t="shared" si="39"/>
      </c>
      <c r="M171" s="3">
        <v>0.83</v>
      </c>
      <c r="N171" s="3">
        <f t="shared" si="40"/>
      </c>
    </row>
    <row r="172" spans="1:14" ht="12.75">
      <c r="A172" s="31">
        <v>18</v>
      </c>
      <c r="B172" s="36">
        <f t="shared" si="34"/>
      </c>
      <c r="C172" s="25">
        <f t="shared" si="35"/>
      </c>
      <c r="D172" s="33" t="s">
        <v>18</v>
      </c>
      <c r="E172" s="34"/>
      <c r="F172" s="34"/>
      <c r="G172" s="28">
        <f>IF(E172+F172&gt;0,INDEX(score,ABS(E172-F172),2),0)</f>
        <v>0</v>
      </c>
      <c r="H172" s="29">
        <f>IF(E172&gt;F172,-G172,G172)</f>
        <v>0</v>
      </c>
      <c r="I172" s="48">
        <f t="shared" si="36"/>
      </c>
      <c r="J172" s="30">
        <f t="shared" si="37"/>
      </c>
      <c r="K172" s="3">
        <f t="shared" si="38"/>
      </c>
      <c r="L172" s="3">
        <f t="shared" si="39"/>
      </c>
      <c r="M172" s="3">
        <v>0.82</v>
      </c>
      <c r="N172" s="3">
        <f t="shared" si="40"/>
      </c>
    </row>
    <row r="173" spans="1:14" ht="12.75">
      <c r="A173" s="31">
        <v>19</v>
      </c>
      <c r="B173" s="36">
        <f t="shared" si="34"/>
      </c>
      <c r="C173" s="25">
        <f t="shared" si="35"/>
      </c>
      <c r="D173" s="35" t="str">
        <f>Tabelle1!A171&amp;"+"&amp;Tabelle1!A174&amp;" vs "&amp;Tabelle1!A172&amp;"+"&amp;Tabelle1!A173</f>
        <v>17+20 vs 18+19</v>
      </c>
      <c r="E173" s="34"/>
      <c r="F173" s="34"/>
      <c r="G173" s="28">
        <f>IF(E172+F172&gt;0,INDEX(score,ABS(E172-F172),2),0)</f>
        <v>0</v>
      </c>
      <c r="H173" s="29">
        <f>IF(E172&gt;F172,-G173,G173)</f>
        <v>0</v>
      </c>
      <c r="I173" s="48">
        <f t="shared" si="36"/>
      </c>
      <c r="J173" s="30">
        <f t="shared" si="37"/>
      </c>
      <c r="K173" s="3">
        <f t="shared" si="38"/>
      </c>
      <c r="L173" s="3">
        <f t="shared" si="39"/>
      </c>
      <c r="M173" s="3">
        <v>0.81</v>
      </c>
      <c r="N173" s="3">
        <f t="shared" si="40"/>
      </c>
    </row>
    <row r="174" spans="1:14" ht="12.75">
      <c r="A174" s="23">
        <v>20</v>
      </c>
      <c r="B174" s="36">
        <f t="shared" si="34"/>
      </c>
      <c r="C174" s="25">
        <f t="shared" si="35"/>
      </c>
      <c r="D174" s="36"/>
      <c r="E174" s="37" t="str">
        <f>Tabelle1!A171&amp;"+"&amp;Tabelle1!A174&amp;""</f>
        <v>17+20</v>
      </c>
      <c r="F174" s="37" t="str">
        <f>Tabelle1!A172&amp;"+"&amp;Tabelle1!A173</f>
        <v>18+19</v>
      </c>
      <c r="G174" s="28">
        <f>IF(E172+F172&gt;0,INDEX(score,ABS(E172-F172),2),0)</f>
        <v>0</v>
      </c>
      <c r="H174" s="29">
        <f>IF(E172&gt;F172,G174,-G174)</f>
        <v>0</v>
      </c>
      <c r="I174" s="29">
        <f t="shared" si="36"/>
      </c>
      <c r="J174" s="30">
        <f t="shared" si="37"/>
      </c>
      <c r="K174" s="3">
        <f t="shared" si="38"/>
      </c>
      <c r="L174" s="3">
        <f t="shared" si="39"/>
      </c>
      <c r="M174" s="3">
        <v>0.8</v>
      </c>
      <c r="N174" s="3">
        <f t="shared" si="40"/>
      </c>
    </row>
    <row r="175" spans="1:14" ht="12.75">
      <c r="A175" s="38">
        <v>21</v>
      </c>
      <c r="B175" s="4">
        <f t="shared" si="34"/>
      </c>
      <c r="C175" s="39">
        <f t="shared" si="35"/>
      </c>
      <c r="D175" s="4"/>
      <c r="E175" s="40" t="s">
        <v>11</v>
      </c>
      <c r="F175" s="40"/>
      <c r="G175" s="4">
        <f>IF(E176+F176&gt;0,INDEX(score,ABS(E176-F176),2),0)</f>
        <v>0</v>
      </c>
      <c r="H175" s="4">
        <f>IF(E176&gt;F176,G175,-G175)</f>
        <v>0</v>
      </c>
      <c r="I175" s="49">
        <f t="shared" si="36"/>
      </c>
      <c r="J175" s="50">
        <f t="shared" si="37"/>
      </c>
      <c r="K175" s="3">
        <f t="shared" si="38"/>
      </c>
      <c r="L175" s="3">
        <f t="shared" si="39"/>
      </c>
      <c r="M175" s="3">
        <v>0.79</v>
      </c>
      <c r="N175" s="3">
        <f t="shared" si="40"/>
      </c>
    </row>
    <row r="176" spans="1:14" ht="12.75">
      <c r="A176" s="38">
        <v>22</v>
      </c>
      <c r="B176" s="4">
        <f t="shared" si="34"/>
      </c>
      <c r="C176" s="39">
        <f t="shared" si="35"/>
      </c>
      <c r="D176" s="22" t="s">
        <v>18</v>
      </c>
      <c r="E176" s="34"/>
      <c r="F176" s="34"/>
      <c r="G176" s="4">
        <f>IF(E176+F176&gt;0,INDEX(score,ABS(E176-F176),2),0)</f>
        <v>0</v>
      </c>
      <c r="H176" s="4">
        <f>IF(E176&gt;F176,-G176,G176)</f>
        <v>0</v>
      </c>
      <c r="I176" s="51">
        <f t="shared" si="36"/>
      </c>
      <c r="J176" s="50">
        <f t="shared" si="37"/>
      </c>
      <c r="K176" s="3">
        <f t="shared" si="38"/>
      </c>
      <c r="L176" s="3">
        <f t="shared" si="39"/>
      </c>
      <c r="M176" s="3">
        <v>0.78</v>
      </c>
      <c r="N176" s="3">
        <f t="shared" si="40"/>
      </c>
    </row>
    <row r="177" spans="1:14" ht="12.75">
      <c r="A177" s="38">
        <v>23</v>
      </c>
      <c r="B177" s="4">
        <f t="shared" si="34"/>
      </c>
      <c r="C177" s="39">
        <f t="shared" si="35"/>
      </c>
      <c r="D177" s="42" t="str">
        <f>Tabelle1!A175&amp;"+"&amp;Tabelle1!A178&amp;" vs "&amp;Tabelle1!A176&amp;"+"&amp;Tabelle1!A177</f>
        <v>21+24 vs 22+23</v>
      </c>
      <c r="E177" s="34"/>
      <c r="F177" s="34"/>
      <c r="G177" s="4">
        <f>IF(E176+F176&gt;0,INDEX(score,ABS(E176-F176),2),0)</f>
        <v>0</v>
      </c>
      <c r="H177" s="4">
        <f>IF(E176&gt;F176,-G177,G177)</f>
        <v>0</v>
      </c>
      <c r="I177" s="51">
        <f t="shared" si="36"/>
      </c>
      <c r="J177" s="50">
        <f t="shared" si="37"/>
      </c>
      <c r="K177" s="3">
        <f t="shared" si="38"/>
      </c>
      <c r="L177" s="3">
        <f t="shared" si="39"/>
      </c>
      <c r="M177" s="3">
        <v>0.77</v>
      </c>
      <c r="N177" s="3">
        <f t="shared" si="40"/>
      </c>
    </row>
    <row r="178" spans="1:14" ht="12.75">
      <c r="A178" s="38">
        <v>24</v>
      </c>
      <c r="B178" s="4">
        <f t="shared" si="34"/>
      </c>
      <c r="C178" s="39">
        <f t="shared" si="35"/>
      </c>
      <c r="D178" s="4"/>
      <c r="E178" s="43" t="str">
        <f>Tabelle1!A175&amp;"+"&amp;Tabelle1!A178&amp;""</f>
        <v>21+24</v>
      </c>
      <c r="F178" s="43" t="str">
        <f>Tabelle1!A176&amp;"+"&amp;Tabelle1!A177</f>
        <v>22+23</v>
      </c>
      <c r="G178" s="4">
        <f>IF(E176+F176&gt;0,INDEX(score,ABS(E176-F176),2),0)</f>
        <v>0</v>
      </c>
      <c r="H178" s="4">
        <f>IF(E176&gt;F176,G178,-G178)</f>
        <v>0</v>
      </c>
      <c r="I178" s="49">
        <f t="shared" si="36"/>
      </c>
      <c r="J178" s="50">
        <f t="shared" si="37"/>
      </c>
      <c r="K178" s="3">
        <f t="shared" si="38"/>
      </c>
      <c r="L178" s="3">
        <f t="shared" si="39"/>
      </c>
      <c r="M178" s="3">
        <v>0.76</v>
      </c>
      <c r="N178" s="3">
        <f t="shared" si="40"/>
      </c>
    </row>
    <row r="179" spans="1:14" ht="12.75">
      <c r="A179" s="23">
        <v>25</v>
      </c>
      <c r="B179" s="36">
        <f t="shared" si="34"/>
      </c>
      <c r="C179" s="25">
        <f t="shared" si="35"/>
      </c>
      <c r="D179" s="26"/>
      <c r="E179" s="27" t="s">
        <v>11</v>
      </c>
      <c r="F179" s="27"/>
      <c r="G179" s="28">
        <f>IF(E180+F180&gt;0,INDEX(score,ABS(E180-F180),2),0)</f>
        <v>0</v>
      </c>
      <c r="H179" s="29">
        <f>IF(E180&gt;F180,G179,-G179)</f>
        <v>0</v>
      </c>
      <c r="I179" s="29">
        <f t="shared" si="36"/>
      </c>
      <c r="J179" s="30">
        <f t="shared" si="37"/>
      </c>
      <c r="K179" s="3">
        <f t="shared" si="38"/>
      </c>
      <c r="L179" s="3">
        <f t="shared" si="39"/>
      </c>
      <c r="M179" s="3">
        <v>0.75</v>
      </c>
      <c r="N179" s="3">
        <f t="shared" si="40"/>
      </c>
    </row>
    <row r="180" spans="1:14" ht="12.75">
      <c r="A180" s="31">
        <v>26</v>
      </c>
      <c r="B180" s="36">
        <f t="shared" si="34"/>
      </c>
      <c r="C180" s="25">
        <f t="shared" si="35"/>
      </c>
      <c r="D180" s="33" t="s">
        <v>18</v>
      </c>
      <c r="E180" s="34"/>
      <c r="F180" s="34"/>
      <c r="G180" s="28">
        <f>IF(E180+F180&gt;0,INDEX(score,ABS(E180-F180),2),0)</f>
        <v>0</v>
      </c>
      <c r="H180" s="29">
        <f>IF(E180&gt;F180,-G180,G180)</f>
        <v>0</v>
      </c>
      <c r="I180" s="48">
        <f t="shared" si="36"/>
      </c>
      <c r="J180" s="30">
        <f t="shared" si="37"/>
      </c>
      <c r="K180" s="3">
        <f t="shared" si="38"/>
      </c>
      <c r="L180" s="3">
        <f t="shared" si="39"/>
      </c>
      <c r="M180" s="3">
        <v>0.74</v>
      </c>
      <c r="N180" s="3">
        <f t="shared" si="40"/>
      </c>
    </row>
    <row r="181" spans="1:14" ht="12.75">
      <c r="A181" s="31">
        <v>27</v>
      </c>
      <c r="B181" s="36">
        <f t="shared" si="34"/>
      </c>
      <c r="C181" s="25">
        <f t="shared" si="35"/>
      </c>
      <c r="D181" s="35" t="str">
        <f>Tabelle1!A179&amp;"+"&amp;Tabelle1!A182&amp;" vs "&amp;Tabelle1!A180&amp;"+"&amp;Tabelle1!A181</f>
        <v>25+28 vs 26+27</v>
      </c>
      <c r="E181" s="34"/>
      <c r="F181" s="34"/>
      <c r="G181" s="28">
        <f>IF(E180+F180&gt;0,INDEX(score,ABS(E180-F180),2),0)</f>
        <v>0</v>
      </c>
      <c r="H181" s="29">
        <f>IF(E180&gt;F180,-G181,G181)</f>
        <v>0</v>
      </c>
      <c r="I181" s="48">
        <f t="shared" si="36"/>
      </c>
      <c r="J181" s="30">
        <f t="shared" si="37"/>
      </c>
      <c r="K181" s="3">
        <f t="shared" si="38"/>
      </c>
      <c r="L181" s="3">
        <f t="shared" si="39"/>
      </c>
      <c r="M181" s="3">
        <v>0.73</v>
      </c>
      <c r="N181" s="3">
        <f t="shared" si="40"/>
      </c>
    </row>
    <row r="182" spans="1:14" ht="12.75">
      <c r="A182" s="23">
        <v>28</v>
      </c>
      <c r="B182" s="36">
        <f t="shared" si="34"/>
      </c>
      <c r="C182" s="25">
        <f t="shared" si="35"/>
      </c>
      <c r="D182" s="36"/>
      <c r="E182" s="37" t="str">
        <f>Tabelle1!A179&amp;"+"&amp;Tabelle1!A182&amp;""</f>
        <v>25+28</v>
      </c>
      <c r="F182" s="37" t="str">
        <f>Tabelle1!A180&amp;"+"&amp;Tabelle1!A181</f>
        <v>26+27</v>
      </c>
      <c r="G182" s="28">
        <f>IF(E180+F180&gt;0,INDEX(score,ABS(E180-F180),2),0)</f>
        <v>0</v>
      </c>
      <c r="H182" s="29">
        <f>IF(E180&gt;F180,G182,-G182)</f>
        <v>0</v>
      </c>
      <c r="I182" s="29">
        <f t="shared" si="36"/>
      </c>
      <c r="J182" s="30">
        <f t="shared" si="37"/>
      </c>
      <c r="K182" s="3">
        <f t="shared" si="38"/>
      </c>
      <c r="L182" s="3">
        <f t="shared" si="39"/>
      </c>
      <c r="M182" s="3">
        <v>0.72</v>
      </c>
      <c r="N182" s="3">
        <f t="shared" si="40"/>
      </c>
    </row>
    <row r="183" spans="1:12" ht="12.75">
      <c r="A183" s="4"/>
      <c r="B183" s="4"/>
      <c r="C183" s="44"/>
      <c r="D183" s="4"/>
      <c r="E183" s="4"/>
      <c r="F183" s="4"/>
      <c r="G183" s="13"/>
      <c r="H183" s="4"/>
      <c r="I183" s="4"/>
      <c r="J183" s="4"/>
      <c r="L183" s="45"/>
    </row>
    <row r="184" spans="1:10" ht="12.75">
      <c r="A184" s="4"/>
      <c r="B184" s="19" t="s">
        <v>46</v>
      </c>
      <c r="C184" s="52"/>
      <c r="D184" s="4"/>
      <c r="E184" s="4"/>
      <c r="F184" s="4"/>
      <c r="G184" s="21" t="s">
        <v>4</v>
      </c>
      <c r="H184" s="22" t="s">
        <v>5</v>
      </c>
      <c r="I184" s="22" t="s">
        <v>39</v>
      </c>
      <c r="J184" s="4" t="s">
        <v>6</v>
      </c>
    </row>
    <row r="185" spans="1:14" ht="12.75">
      <c r="A185" s="23">
        <v>1</v>
      </c>
      <c r="B185" s="36" t="str">
        <f aca="true" t="shared" si="41" ref="B185:B212">IF(ISERROR(VLOOKUP(A185,runde6,2,0)),"",VLOOKUP(A185,runde6,2,0))</f>
        <v>Joscha</v>
      </c>
      <c r="C185" s="25">
        <f aca="true" t="shared" si="42" ref="C185:C212">IF(H185&gt;0,"Y","")</f>
      </c>
      <c r="D185" s="26"/>
      <c r="E185" s="27" t="s">
        <v>11</v>
      </c>
      <c r="F185" s="27"/>
      <c r="G185" s="28">
        <f>IF(E186+F186&gt;0,INDEX(score,ABS(E186-F186),2),0)</f>
        <v>0</v>
      </c>
      <c r="H185" s="29">
        <f>IF(E186&gt;F186,G185,-G185)</f>
        <v>0</v>
      </c>
      <c r="I185" s="29">
        <f aca="true" t="shared" si="43" ref="I185:I212">IF(B185&lt;&gt;"",VLOOKUP(B185,punkte6,2,0)+H185,"")</f>
        <v>3</v>
      </c>
      <c r="J185" s="30">
        <f aca="true" t="shared" si="44" ref="J185:J212">IF(B185&lt;&gt;"",RANK(N185,rang7),"")</f>
        <v>1</v>
      </c>
      <c r="K185" s="3" t="str">
        <f aca="true" t="shared" si="45" ref="K185:K212">B185</f>
        <v>Joscha</v>
      </c>
      <c r="L185" s="3">
        <f aca="true" t="shared" si="46" ref="L185:L212">I185</f>
        <v>3</v>
      </c>
      <c r="M185" s="3">
        <v>0.99</v>
      </c>
      <c r="N185" s="3">
        <f aca="true" t="shared" si="47" ref="N185:N212">IF(B185&lt;&gt;"",(100+I185+M185),"")</f>
        <v>103.99</v>
      </c>
    </row>
    <row r="186" spans="1:14" ht="12.75">
      <c r="A186" s="31">
        <v>2</v>
      </c>
      <c r="B186" s="36" t="str">
        <f t="shared" si="41"/>
        <v>Hans</v>
      </c>
      <c r="C186" s="25">
        <f t="shared" si="42"/>
      </c>
      <c r="D186" s="33" t="s">
        <v>18</v>
      </c>
      <c r="E186" s="34"/>
      <c r="F186" s="34"/>
      <c r="G186" s="28">
        <f>IF(E186+F186&gt;0,INDEX(score,ABS(E186-F186),2),0)</f>
        <v>0</v>
      </c>
      <c r="H186" s="29">
        <f>IF(E186&gt;F186,-G186,G186)</f>
        <v>0</v>
      </c>
      <c r="I186" s="48">
        <f t="shared" si="43"/>
        <v>1</v>
      </c>
      <c r="J186" s="30">
        <f t="shared" si="44"/>
        <v>2</v>
      </c>
      <c r="K186" s="3" t="str">
        <f t="shared" si="45"/>
        <v>Hans</v>
      </c>
      <c r="L186" s="3">
        <f t="shared" si="46"/>
        <v>1</v>
      </c>
      <c r="M186" s="3">
        <v>0.98</v>
      </c>
      <c r="N186" s="3">
        <f t="shared" si="47"/>
        <v>101.98</v>
      </c>
    </row>
    <row r="187" spans="1:14" ht="12.75">
      <c r="A187" s="31">
        <v>3</v>
      </c>
      <c r="B187" s="36" t="str">
        <f t="shared" si="41"/>
        <v>Nils</v>
      </c>
      <c r="C187" s="25">
        <f t="shared" si="42"/>
      </c>
      <c r="D187" s="35" t="str">
        <f>Tabelle1!A185&amp;"+"&amp;Tabelle1!A188&amp;" vs "&amp;Tabelle1!A186&amp;"+"&amp;Tabelle1!A187</f>
        <v>1+4 vs 2+3</v>
      </c>
      <c r="E187" s="34"/>
      <c r="F187" s="34"/>
      <c r="G187" s="28">
        <f>IF(E186+F186&gt;0,INDEX(score,ABS(E186-F186),2),0)</f>
        <v>0</v>
      </c>
      <c r="H187" s="29">
        <f>IF(E186&gt;F186,-G187,G187)</f>
        <v>0</v>
      </c>
      <c r="I187" s="48">
        <f t="shared" si="43"/>
        <v>1</v>
      </c>
      <c r="J187" s="30">
        <f t="shared" si="44"/>
        <v>3</v>
      </c>
      <c r="K187" s="3" t="str">
        <f t="shared" si="45"/>
        <v>Nils</v>
      </c>
      <c r="L187" s="3">
        <f t="shared" si="46"/>
        <v>1</v>
      </c>
      <c r="M187" s="3">
        <v>0.97</v>
      </c>
      <c r="N187" s="3">
        <f t="shared" si="47"/>
        <v>101.97</v>
      </c>
    </row>
    <row r="188" spans="1:14" ht="12.75">
      <c r="A188" s="23">
        <v>4</v>
      </c>
      <c r="B188" s="36" t="str">
        <f t="shared" si="41"/>
        <v>Malte</v>
      </c>
      <c r="C188" s="25">
        <f t="shared" si="42"/>
      </c>
      <c r="D188" s="36"/>
      <c r="E188" s="37" t="str">
        <f>Tabelle1!A185&amp;"+"&amp;Tabelle1!A188&amp;""</f>
        <v>1+4</v>
      </c>
      <c r="F188" s="37" t="str">
        <f>Tabelle1!A186&amp;"+"&amp;Tabelle1!A187</f>
        <v>2+3</v>
      </c>
      <c r="G188" s="28">
        <f>IF(E186+F186&gt;0,INDEX(score,ABS(E186-F186),2),0)</f>
        <v>0</v>
      </c>
      <c r="H188" s="29">
        <f>IF(E186&gt;F186,G188,-G188)</f>
        <v>0</v>
      </c>
      <c r="I188" s="29">
        <f t="shared" si="43"/>
        <v>1</v>
      </c>
      <c r="J188" s="30">
        <f t="shared" si="44"/>
        <v>4</v>
      </c>
      <c r="K188" s="3" t="str">
        <f t="shared" si="45"/>
        <v>Malte</v>
      </c>
      <c r="L188" s="3">
        <f t="shared" si="46"/>
        <v>1</v>
      </c>
      <c r="M188" s="3">
        <v>0.96</v>
      </c>
      <c r="N188" s="3">
        <f t="shared" si="47"/>
        <v>101.96</v>
      </c>
    </row>
    <row r="189" spans="1:14" ht="12.75">
      <c r="A189" s="38">
        <v>5</v>
      </c>
      <c r="B189" s="4" t="str">
        <f t="shared" si="41"/>
        <v>Jan</v>
      </c>
      <c r="C189" s="39">
        <f t="shared" si="42"/>
      </c>
      <c r="D189" s="4"/>
      <c r="E189" s="40" t="s">
        <v>11</v>
      </c>
      <c r="F189" s="40"/>
      <c r="G189" s="4">
        <f>IF(E190+F190&gt;0,INDEX(score,ABS(E190-F190),2),0)</f>
        <v>0</v>
      </c>
      <c r="H189" s="4">
        <f>IF(E190&gt;F190,G189,-G189)</f>
        <v>0</v>
      </c>
      <c r="I189" s="49">
        <f t="shared" si="43"/>
        <v>0</v>
      </c>
      <c r="J189" s="50">
        <f t="shared" si="44"/>
        <v>5</v>
      </c>
      <c r="K189" s="3" t="str">
        <f t="shared" si="45"/>
        <v>Jan</v>
      </c>
      <c r="L189" s="3">
        <f t="shared" si="46"/>
        <v>0</v>
      </c>
      <c r="M189" s="3">
        <v>0.95</v>
      </c>
      <c r="N189" s="3">
        <f t="shared" si="47"/>
        <v>100.95</v>
      </c>
    </row>
    <row r="190" spans="1:14" ht="12.75">
      <c r="A190" s="38">
        <v>6</v>
      </c>
      <c r="B190" s="4" t="str">
        <f t="shared" si="41"/>
        <v>Fabse</v>
      </c>
      <c r="C190" s="39">
        <f t="shared" si="42"/>
      </c>
      <c r="D190" s="22" t="s">
        <v>18</v>
      </c>
      <c r="E190" s="34"/>
      <c r="F190" s="34"/>
      <c r="G190" s="4">
        <f>IF(E190+F190&gt;0,INDEX(score,ABS(E190-F190),2),0)</f>
        <v>0</v>
      </c>
      <c r="H190" s="4">
        <f>IF(E190&gt;F190,-G190,G190)</f>
        <v>0</v>
      </c>
      <c r="I190" s="51">
        <f t="shared" si="43"/>
        <v>0</v>
      </c>
      <c r="J190" s="50">
        <f t="shared" si="44"/>
        <v>6</v>
      </c>
      <c r="K190" s="3" t="str">
        <f t="shared" si="45"/>
        <v>Fabse</v>
      </c>
      <c r="L190" s="3">
        <f t="shared" si="46"/>
        <v>0</v>
      </c>
      <c r="M190" s="3">
        <v>0.94</v>
      </c>
      <c r="N190" s="3">
        <f t="shared" si="47"/>
        <v>100.94</v>
      </c>
    </row>
    <row r="191" spans="1:14" ht="12.75">
      <c r="A191" s="38">
        <v>7</v>
      </c>
      <c r="B191" s="4" t="str">
        <f t="shared" si="41"/>
        <v>Michiel</v>
      </c>
      <c r="C191" s="39">
        <f t="shared" si="42"/>
      </c>
      <c r="D191" s="42" t="str">
        <f>Tabelle1!A189&amp;"+"&amp;Tabelle1!A192&amp;" vs "&amp;Tabelle1!A190&amp;"+"&amp;Tabelle1!A191</f>
        <v>5+8 vs 6+7</v>
      </c>
      <c r="E191" s="34"/>
      <c r="F191" s="34"/>
      <c r="G191" s="4">
        <f>IF(E190+F190&gt;0,INDEX(score,ABS(E190-F190),2),0)</f>
        <v>0</v>
      </c>
      <c r="H191" s="4">
        <f>IF(E190&gt;F190,-G191,G191)</f>
        <v>0</v>
      </c>
      <c r="I191" s="51">
        <f t="shared" si="43"/>
        <v>-1</v>
      </c>
      <c r="J191" s="50">
        <f t="shared" si="44"/>
        <v>7</v>
      </c>
      <c r="K191" s="3" t="str">
        <f t="shared" si="45"/>
        <v>Michiel</v>
      </c>
      <c r="L191" s="3">
        <f t="shared" si="46"/>
        <v>-1</v>
      </c>
      <c r="M191" s="3">
        <v>0.93</v>
      </c>
      <c r="N191" s="3">
        <f t="shared" si="47"/>
        <v>99.93</v>
      </c>
    </row>
    <row r="192" spans="1:14" ht="12.75">
      <c r="A192" s="38">
        <v>8</v>
      </c>
      <c r="B192" s="4" t="str">
        <f t="shared" si="41"/>
        <v>Heiko</v>
      </c>
      <c r="C192" s="39">
        <f t="shared" si="42"/>
      </c>
      <c r="D192" s="4"/>
      <c r="E192" s="43" t="str">
        <f>Tabelle1!A189&amp;"+"&amp;Tabelle1!A192&amp;""</f>
        <v>5+8</v>
      </c>
      <c r="F192" s="43" t="str">
        <f>Tabelle1!A190&amp;"+"&amp;Tabelle1!A191</f>
        <v>6+7</v>
      </c>
      <c r="G192" s="4">
        <f>IF(E190+F190&gt;0,INDEX(score,ABS(E190-F190),2),0)</f>
        <v>0</v>
      </c>
      <c r="H192" s="4">
        <f>IF(E190&gt;F190,G192,-G192)</f>
        <v>0</v>
      </c>
      <c r="I192" s="49">
        <f t="shared" si="43"/>
        <v>-1</v>
      </c>
      <c r="J192" s="50">
        <f t="shared" si="44"/>
        <v>8</v>
      </c>
      <c r="K192" s="3" t="str">
        <f t="shared" si="45"/>
        <v>Heiko</v>
      </c>
      <c r="L192" s="3">
        <f t="shared" si="46"/>
        <v>-1</v>
      </c>
      <c r="M192" s="3">
        <v>0.92</v>
      </c>
      <c r="N192" s="3">
        <f t="shared" si="47"/>
        <v>99.92</v>
      </c>
    </row>
    <row r="193" spans="1:14" ht="12.75">
      <c r="A193" s="23">
        <v>9</v>
      </c>
      <c r="B193" s="36" t="str">
        <f t="shared" si="41"/>
        <v>Mark</v>
      </c>
      <c r="C193" s="25">
        <f t="shared" si="42"/>
      </c>
      <c r="D193" s="26"/>
      <c r="E193" s="27" t="s">
        <v>11</v>
      </c>
      <c r="F193" s="27"/>
      <c r="G193" s="28">
        <f>IF(E194+F194&gt;0,INDEX(score,ABS(E194-F194),2),0)</f>
        <v>0</v>
      </c>
      <c r="H193" s="29">
        <f>IF(E194&gt;F194,G193,-G193)</f>
        <v>0</v>
      </c>
      <c r="I193" s="29">
        <f t="shared" si="43"/>
        <v>-2</v>
      </c>
      <c r="J193" s="30">
        <f t="shared" si="44"/>
        <v>9</v>
      </c>
      <c r="K193" s="3" t="str">
        <f t="shared" si="45"/>
        <v>Mark</v>
      </c>
      <c r="L193" s="3">
        <f t="shared" si="46"/>
        <v>-2</v>
      </c>
      <c r="M193" s="3">
        <v>0.91</v>
      </c>
      <c r="N193" s="3">
        <f t="shared" si="47"/>
        <v>98.91</v>
      </c>
    </row>
    <row r="194" spans="1:14" ht="12.75">
      <c r="A194" s="31">
        <v>10</v>
      </c>
      <c r="B194" s="36" t="str">
        <f t="shared" si="41"/>
        <v>Marv</v>
      </c>
      <c r="C194" s="25">
        <f t="shared" si="42"/>
      </c>
      <c r="D194" s="33" t="s">
        <v>18</v>
      </c>
      <c r="E194" s="34"/>
      <c r="F194" s="34"/>
      <c r="G194" s="28">
        <f>IF(E194+F194&gt;0,INDEX(score,ABS(E194-F194),2),0)</f>
        <v>0</v>
      </c>
      <c r="H194" s="29">
        <f>IF(E194&gt;F194,-G194,G194)</f>
        <v>0</v>
      </c>
      <c r="I194" s="48">
        <f t="shared" si="43"/>
        <v>-2</v>
      </c>
      <c r="J194" s="30">
        <f t="shared" si="44"/>
        <v>10</v>
      </c>
      <c r="K194" s="3" t="str">
        <f t="shared" si="45"/>
        <v>Marv</v>
      </c>
      <c r="L194" s="3">
        <f t="shared" si="46"/>
        <v>-2</v>
      </c>
      <c r="M194" s="3">
        <v>0.9</v>
      </c>
      <c r="N194" s="3">
        <f t="shared" si="47"/>
        <v>98.9</v>
      </c>
    </row>
    <row r="195" spans="1:14" ht="12.75">
      <c r="A195" s="31">
        <v>11</v>
      </c>
      <c r="B195" s="36">
        <f t="shared" si="41"/>
      </c>
      <c r="C195" s="25">
        <f t="shared" si="42"/>
      </c>
      <c r="D195" s="35" t="str">
        <f>Tabelle1!A193&amp;"+"&amp;Tabelle1!A196&amp;" vs "&amp;Tabelle1!A194&amp;"+"&amp;Tabelle1!A195</f>
        <v>9+12 vs 10+11</v>
      </c>
      <c r="E195" s="34"/>
      <c r="F195" s="34"/>
      <c r="G195" s="28">
        <f>IF(E194+F194&gt;0,INDEX(score,ABS(E194-F194),2),0)</f>
        <v>0</v>
      </c>
      <c r="H195" s="29">
        <f>IF(E194&gt;F194,-G195,G195)</f>
        <v>0</v>
      </c>
      <c r="I195" s="48">
        <f t="shared" si="43"/>
      </c>
      <c r="J195" s="30">
        <f t="shared" si="44"/>
      </c>
      <c r="K195" s="3">
        <f t="shared" si="45"/>
      </c>
      <c r="L195" s="3">
        <f t="shared" si="46"/>
      </c>
      <c r="M195" s="3">
        <v>0.89</v>
      </c>
      <c r="N195" s="3">
        <f t="shared" si="47"/>
      </c>
    </row>
    <row r="196" spans="1:14" ht="12.75">
      <c r="A196" s="23">
        <v>12</v>
      </c>
      <c r="B196" s="36">
        <f t="shared" si="41"/>
      </c>
      <c r="C196" s="25">
        <f t="shared" si="42"/>
      </c>
      <c r="D196" s="36"/>
      <c r="E196" s="37" t="str">
        <f>Tabelle1!A193&amp;"+"&amp;Tabelle1!A196&amp;""</f>
        <v>9+12</v>
      </c>
      <c r="F196" s="37" t="str">
        <f>Tabelle1!A194&amp;"+"&amp;Tabelle1!A195</f>
        <v>10+11</v>
      </c>
      <c r="G196" s="28">
        <f>IF(E194+F194&gt;0,INDEX(score,ABS(E194-F194),2),0)</f>
        <v>0</v>
      </c>
      <c r="H196" s="29">
        <f>IF(E194&gt;F194,G196,-G196)</f>
        <v>0</v>
      </c>
      <c r="I196" s="29">
        <f t="shared" si="43"/>
      </c>
      <c r="J196" s="30">
        <f t="shared" si="44"/>
      </c>
      <c r="K196" s="3">
        <f t="shared" si="45"/>
      </c>
      <c r="L196" s="3">
        <f t="shared" si="46"/>
      </c>
      <c r="M196" s="3">
        <v>0.88</v>
      </c>
      <c r="N196" s="3">
        <f t="shared" si="47"/>
      </c>
    </row>
    <row r="197" spans="1:14" ht="12.75">
      <c r="A197" s="38">
        <v>13</v>
      </c>
      <c r="B197" s="4">
        <f t="shared" si="41"/>
      </c>
      <c r="C197" s="39">
        <f t="shared" si="42"/>
      </c>
      <c r="D197" s="4"/>
      <c r="E197" s="40" t="s">
        <v>11</v>
      </c>
      <c r="F197" s="40"/>
      <c r="G197" s="4">
        <f>IF(E198+F198&gt;0,INDEX(score,ABS(E198-F198),2),0)</f>
        <v>0</v>
      </c>
      <c r="H197" s="4">
        <f>IF(E198&gt;F198,G197,-G197)</f>
        <v>0</v>
      </c>
      <c r="I197" s="49">
        <f t="shared" si="43"/>
      </c>
      <c r="J197" s="50">
        <f t="shared" si="44"/>
      </c>
      <c r="K197" s="3">
        <f t="shared" si="45"/>
      </c>
      <c r="L197" s="3">
        <f t="shared" si="46"/>
      </c>
      <c r="M197" s="3">
        <v>0.87</v>
      </c>
      <c r="N197" s="3">
        <f t="shared" si="47"/>
      </c>
    </row>
    <row r="198" spans="1:14" ht="12.75">
      <c r="A198" s="38">
        <v>14</v>
      </c>
      <c r="B198" s="4">
        <f t="shared" si="41"/>
      </c>
      <c r="C198" s="39">
        <f t="shared" si="42"/>
      </c>
      <c r="D198" s="22" t="s">
        <v>18</v>
      </c>
      <c r="E198" s="34"/>
      <c r="F198" s="34"/>
      <c r="G198" s="4">
        <f>IF(E198+F198&gt;0,INDEX(score,ABS(E198-F198),2),0)</f>
        <v>0</v>
      </c>
      <c r="H198" s="4">
        <f>IF(E198&gt;F198,-G198,G198)</f>
        <v>0</v>
      </c>
      <c r="I198" s="51">
        <f t="shared" si="43"/>
      </c>
      <c r="J198" s="50">
        <f t="shared" si="44"/>
      </c>
      <c r="K198" s="3">
        <f t="shared" si="45"/>
      </c>
      <c r="L198" s="3">
        <f t="shared" si="46"/>
      </c>
      <c r="M198" s="3">
        <v>0.86</v>
      </c>
      <c r="N198" s="3">
        <f t="shared" si="47"/>
      </c>
    </row>
    <row r="199" spans="1:14" ht="12.75">
      <c r="A199" s="38">
        <v>15</v>
      </c>
      <c r="B199" s="4">
        <f t="shared" si="41"/>
      </c>
      <c r="C199" s="39">
        <f t="shared" si="42"/>
      </c>
      <c r="D199" s="42" t="str">
        <f>Tabelle1!A197&amp;"+"&amp;Tabelle1!A200&amp;" vs "&amp;Tabelle1!A198&amp;"+"&amp;Tabelle1!A199</f>
        <v>13+16 vs 14+15</v>
      </c>
      <c r="E199" s="34"/>
      <c r="F199" s="34"/>
      <c r="G199" s="4">
        <f>IF(E198+F198&gt;0,INDEX(score,ABS(E198-F198),2),0)</f>
        <v>0</v>
      </c>
      <c r="H199" s="4">
        <f>IF(E198&gt;F198,-G199,G199)</f>
        <v>0</v>
      </c>
      <c r="I199" s="51">
        <f t="shared" si="43"/>
      </c>
      <c r="J199" s="50">
        <f t="shared" si="44"/>
      </c>
      <c r="K199" s="3">
        <f t="shared" si="45"/>
      </c>
      <c r="L199" s="3">
        <f t="shared" si="46"/>
      </c>
      <c r="M199" s="3">
        <v>0.85</v>
      </c>
      <c r="N199" s="3">
        <f t="shared" si="47"/>
      </c>
    </row>
    <row r="200" spans="1:14" ht="12.75">
      <c r="A200" s="38">
        <v>16</v>
      </c>
      <c r="B200" s="4">
        <f t="shared" si="41"/>
      </c>
      <c r="C200" s="39">
        <f t="shared" si="42"/>
      </c>
      <c r="D200" s="4"/>
      <c r="E200" s="43" t="str">
        <f>Tabelle1!A197&amp;"+"&amp;Tabelle1!A200&amp;""</f>
        <v>13+16</v>
      </c>
      <c r="F200" s="43" t="str">
        <f>Tabelle1!A198&amp;"+"&amp;Tabelle1!A199</f>
        <v>14+15</v>
      </c>
      <c r="G200" s="4">
        <f>IF(E198+F198&gt;0,INDEX(score,ABS(E198-F198),2),0)</f>
        <v>0</v>
      </c>
      <c r="H200" s="4">
        <f>IF(E198&gt;F198,G200,-G200)</f>
        <v>0</v>
      </c>
      <c r="I200" s="49">
        <f t="shared" si="43"/>
      </c>
      <c r="J200" s="50">
        <f t="shared" si="44"/>
      </c>
      <c r="K200" s="3">
        <f t="shared" si="45"/>
      </c>
      <c r="L200" s="3">
        <f t="shared" si="46"/>
      </c>
      <c r="M200" s="3">
        <v>0.84</v>
      </c>
      <c r="N200" s="3">
        <f t="shared" si="47"/>
      </c>
    </row>
    <row r="201" spans="1:14" ht="12.75">
      <c r="A201" s="23">
        <v>17</v>
      </c>
      <c r="B201" s="36">
        <f t="shared" si="41"/>
      </c>
      <c r="C201" s="25">
        <f t="shared" si="42"/>
      </c>
      <c r="D201" s="26"/>
      <c r="E201" s="27" t="s">
        <v>11</v>
      </c>
      <c r="F201" s="27"/>
      <c r="G201" s="28">
        <f>IF(E202+F202&gt;0,INDEX(score,ABS(E202-F202),2),0)</f>
        <v>0</v>
      </c>
      <c r="H201" s="29">
        <f>IF(E202&gt;F202,G201,-G201)</f>
        <v>0</v>
      </c>
      <c r="I201" s="29">
        <f t="shared" si="43"/>
      </c>
      <c r="J201" s="30">
        <f t="shared" si="44"/>
      </c>
      <c r="K201" s="3">
        <f t="shared" si="45"/>
      </c>
      <c r="L201" s="3">
        <f t="shared" si="46"/>
      </c>
      <c r="M201" s="3">
        <v>0.83</v>
      </c>
      <c r="N201" s="3">
        <f t="shared" si="47"/>
      </c>
    </row>
    <row r="202" spans="1:14" ht="12.75">
      <c r="A202" s="31">
        <v>18</v>
      </c>
      <c r="B202" s="36">
        <f t="shared" si="41"/>
      </c>
      <c r="C202" s="25">
        <f t="shared" si="42"/>
      </c>
      <c r="D202" s="33" t="s">
        <v>18</v>
      </c>
      <c r="E202" s="34"/>
      <c r="F202" s="34"/>
      <c r="G202" s="28">
        <f>IF(E202+F202&gt;0,INDEX(score,ABS(E202-F202),2),0)</f>
        <v>0</v>
      </c>
      <c r="H202" s="29">
        <f>IF(E202&gt;F202,-G202,G202)</f>
        <v>0</v>
      </c>
      <c r="I202" s="48">
        <f t="shared" si="43"/>
      </c>
      <c r="J202" s="30">
        <f t="shared" si="44"/>
      </c>
      <c r="K202" s="3">
        <f t="shared" si="45"/>
      </c>
      <c r="L202" s="3">
        <f t="shared" si="46"/>
      </c>
      <c r="M202" s="3">
        <v>0.82</v>
      </c>
      <c r="N202" s="3">
        <f t="shared" si="47"/>
      </c>
    </row>
    <row r="203" spans="1:14" ht="12.75">
      <c r="A203" s="31">
        <v>19</v>
      </c>
      <c r="B203" s="36">
        <f t="shared" si="41"/>
      </c>
      <c r="C203" s="25">
        <f t="shared" si="42"/>
      </c>
      <c r="D203" s="35" t="str">
        <f>Tabelle1!A201&amp;"+"&amp;Tabelle1!A204&amp;" vs "&amp;Tabelle1!A202&amp;"+"&amp;Tabelle1!A203</f>
        <v>17+20 vs 18+19</v>
      </c>
      <c r="E203" s="34"/>
      <c r="F203" s="34"/>
      <c r="G203" s="28">
        <f>IF(E202+F202&gt;0,INDEX(score,ABS(E202-F202),2),0)</f>
        <v>0</v>
      </c>
      <c r="H203" s="29">
        <f>IF(E202&gt;F202,-G203,G203)</f>
        <v>0</v>
      </c>
      <c r="I203" s="48">
        <f t="shared" si="43"/>
      </c>
      <c r="J203" s="30">
        <f t="shared" si="44"/>
      </c>
      <c r="K203" s="3">
        <f t="shared" si="45"/>
      </c>
      <c r="L203" s="3">
        <f t="shared" si="46"/>
      </c>
      <c r="M203" s="3">
        <v>0.81</v>
      </c>
      <c r="N203" s="3">
        <f t="shared" si="47"/>
      </c>
    </row>
    <row r="204" spans="1:14" ht="12.75">
      <c r="A204" s="23">
        <v>20</v>
      </c>
      <c r="B204" s="36">
        <f t="shared" si="41"/>
      </c>
      <c r="C204" s="25">
        <f t="shared" si="42"/>
      </c>
      <c r="D204" s="36"/>
      <c r="E204" s="37" t="str">
        <f>Tabelle1!A201&amp;"+"&amp;Tabelle1!A204&amp;""</f>
        <v>17+20</v>
      </c>
      <c r="F204" s="37" t="str">
        <f>Tabelle1!A202&amp;"+"&amp;Tabelle1!A203</f>
        <v>18+19</v>
      </c>
      <c r="G204" s="28">
        <f>IF(E202+F202&gt;0,INDEX(score,ABS(E202-F202),2),0)</f>
        <v>0</v>
      </c>
      <c r="H204" s="29">
        <f>IF(E202&gt;F202,G204,-G204)</f>
        <v>0</v>
      </c>
      <c r="I204" s="29">
        <f t="shared" si="43"/>
      </c>
      <c r="J204" s="30">
        <f t="shared" si="44"/>
      </c>
      <c r="K204" s="3">
        <f t="shared" si="45"/>
      </c>
      <c r="L204" s="3">
        <f t="shared" si="46"/>
      </c>
      <c r="M204" s="3">
        <v>0.8</v>
      </c>
      <c r="N204" s="3">
        <f t="shared" si="47"/>
      </c>
    </row>
    <row r="205" spans="1:14" ht="12.75">
      <c r="A205" s="38">
        <v>21</v>
      </c>
      <c r="B205" s="4">
        <f t="shared" si="41"/>
      </c>
      <c r="C205" s="39">
        <f t="shared" si="42"/>
      </c>
      <c r="D205" s="4"/>
      <c r="E205" s="40" t="s">
        <v>11</v>
      </c>
      <c r="F205" s="40"/>
      <c r="G205" s="4">
        <f>IF(E206+F206&gt;0,INDEX(score,ABS(E206-F206),2),0)</f>
        <v>0</v>
      </c>
      <c r="H205" s="4">
        <f>IF(E206&gt;F206,G205,-G205)</f>
        <v>0</v>
      </c>
      <c r="I205" s="49">
        <f t="shared" si="43"/>
      </c>
      <c r="J205" s="50">
        <f t="shared" si="44"/>
      </c>
      <c r="K205" s="3">
        <f t="shared" si="45"/>
      </c>
      <c r="L205" s="3">
        <f t="shared" si="46"/>
      </c>
      <c r="M205" s="3">
        <v>0.79</v>
      </c>
      <c r="N205" s="3">
        <f t="shared" si="47"/>
      </c>
    </row>
    <row r="206" spans="1:14" ht="12.75">
      <c r="A206" s="38">
        <v>22</v>
      </c>
      <c r="B206" s="4">
        <f t="shared" si="41"/>
      </c>
      <c r="C206" s="39">
        <f t="shared" si="42"/>
      </c>
      <c r="D206" s="22" t="s">
        <v>18</v>
      </c>
      <c r="E206" s="34"/>
      <c r="F206" s="34"/>
      <c r="G206" s="4">
        <f>IF(E206+F206&gt;0,INDEX(score,ABS(E206-F206),2),0)</f>
        <v>0</v>
      </c>
      <c r="H206" s="4">
        <f>IF(E206&gt;F206,-G206,G206)</f>
        <v>0</v>
      </c>
      <c r="I206" s="51">
        <f t="shared" si="43"/>
      </c>
      <c r="J206" s="50">
        <f t="shared" si="44"/>
      </c>
      <c r="K206" s="3">
        <f t="shared" si="45"/>
      </c>
      <c r="L206" s="3">
        <f t="shared" si="46"/>
      </c>
      <c r="M206" s="3">
        <v>0.78</v>
      </c>
      <c r="N206" s="3">
        <f t="shared" si="47"/>
      </c>
    </row>
    <row r="207" spans="1:14" ht="12.75">
      <c r="A207" s="38">
        <v>23</v>
      </c>
      <c r="B207" s="4">
        <f t="shared" si="41"/>
      </c>
      <c r="C207" s="39">
        <f t="shared" si="42"/>
      </c>
      <c r="D207" s="42" t="str">
        <f>Tabelle1!A205&amp;"+"&amp;Tabelle1!A208&amp;" vs "&amp;Tabelle1!A206&amp;"+"&amp;Tabelle1!A207</f>
        <v>21+24 vs 22+23</v>
      </c>
      <c r="E207" s="34"/>
      <c r="F207" s="34"/>
      <c r="G207" s="4">
        <f>IF(E206+F206&gt;0,INDEX(score,ABS(E206-F206),2),0)</f>
        <v>0</v>
      </c>
      <c r="H207" s="4">
        <f>IF(E206&gt;F206,-G207,G207)</f>
        <v>0</v>
      </c>
      <c r="I207" s="51">
        <f t="shared" si="43"/>
      </c>
      <c r="J207" s="50">
        <f t="shared" si="44"/>
      </c>
      <c r="K207" s="3">
        <f t="shared" si="45"/>
      </c>
      <c r="L207" s="3">
        <f t="shared" si="46"/>
      </c>
      <c r="M207" s="3">
        <v>0.77</v>
      </c>
      <c r="N207" s="3">
        <f t="shared" si="47"/>
      </c>
    </row>
    <row r="208" spans="1:14" ht="12.75">
      <c r="A208" s="38">
        <v>24</v>
      </c>
      <c r="B208" s="4">
        <f t="shared" si="41"/>
      </c>
      <c r="C208" s="39">
        <f t="shared" si="42"/>
      </c>
      <c r="D208" s="4"/>
      <c r="E208" s="43" t="str">
        <f>Tabelle1!A205&amp;"+"&amp;Tabelle1!A208&amp;""</f>
        <v>21+24</v>
      </c>
      <c r="F208" s="43" t="str">
        <f>Tabelle1!A206&amp;"+"&amp;Tabelle1!A207</f>
        <v>22+23</v>
      </c>
      <c r="G208" s="4">
        <f>IF(E206+F206&gt;0,INDEX(score,ABS(E206-F206),2),0)</f>
        <v>0</v>
      </c>
      <c r="H208" s="4">
        <f>IF(E206&gt;F206,G208,-G208)</f>
        <v>0</v>
      </c>
      <c r="I208" s="49">
        <f t="shared" si="43"/>
      </c>
      <c r="J208" s="50">
        <f t="shared" si="44"/>
      </c>
      <c r="K208" s="3">
        <f t="shared" si="45"/>
      </c>
      <c r="L208" s="3">
        <f t="shared" si="46"/>
      </c>
      <c r="M208" s="3">
        <v>0.76</v>
      </c>
      <c r="N208" s="3">
        <f t="shared" si="47"/>
      </c>
    </row>
    <row r="209" spans="1:14" ht="12.75">
      <c r="A209" s="23">
        <v>25</v>
      </c>
      <c r="B209" s="36">
        <f t="shared" si="41"/>
      </c>
      <c r="C209" s="25">
        <f t="shared" si="42"/>
      </c>
      <c r="D209" s="26"/>
      <c r="E209" s="27" t="s">
        <v>11</v>
      </c>
      <c r="F209" s="27"/>
      <c r="G209" s="28">
        <f>IF(E210+F210&gt;0,INDEX(score,ABS(E210-F210),2),0)</f>
        <v>0</v>
      </c>
      <c r="H209" s="29">
        <f>IF(E210&gt;F210,G209,-G209)</f>
        <v>0</v>
      </c>
      <c r="I209" s="29">
        <f t="shared" si="43"/>
      </c>
      <c r="J209" s="30">
        <f t="shared" si="44"/>
      </c>
      <c r="K209" s="3">
        <f t="shared" si="45"/>
      </c>
      <c r="L209" s="3">
        <f t="shared" si="46"/>
      </c>
      <c r="M209" s="3">
        <v>0.75</v>
      </c>
      <c r="N209" s="3">
        <f t="shared" si="47"/>
      </c>
    </row>
    <row r="210" spans="1:14" ht="12.75">
      <c r="A210" s="31">
        <v>26</v>
      </c>
      <c r="B210" s="36">
        <f t="shared" si="41"/>
      </c>
      <c r="C210" s="25">
        <f t="shared" si="42"/>
      </c>
      <c r="D210" s="33" t="s">
        <v>18</v>
      </c>
      <c r="E210" s="34"/>
      <c r="F210" s="34"/>
      <c r="G210" s="28">
        <f>IF(E210+F210&gt;0,INDEX(score,ABS(E210-F210),2),0)</f>
        <v>0</v>
      </c>
      <c r="H210" s="29">
        <f>IF(E210&gt;F210,-G210,G210)</f>
        <v>0</v>
      </c>
      <c r="I210" s="48">
        <f t="shared" si="43"/>
      </c>
      <c r="J210" s="30">
        <f t="shared" si="44"/>
      </c>
      <c r="K210" s="3">
        <f t="shared" si="45"/>
      </c>
      <c r="L210" s="3">
        <f t="shared" si="46"/>
      </c>
      <c r="M210" s="3">
        <v>0.74</v>
      </c>
      <c r="N210" s="3">
        <f t="shared" si="47"/>
      </c>
    </row>
    <row r="211" spans="1:14" ht="12.75">
      <c r="A211" s="31">
        <v>27</v>
      </c>
      <c r="B211" s="36">
        <f t="shared" si="41"/>
      </c>
      <c r="C211" s="25">
        <f t="shared" si="42"/>
      </c>
      <c r="D211" s="35" t="str">
        <f>Tabelle1!A209&amp;"+"&amp;Tabelle1!A212&amp;" vs "&amp;Tabelle1!A210&amp;"+"&amp;Tabelle1!A211</f>
        <v>25+28 vs 26+27</v>
      </c>
      <c r="E211" s="34"/>
      <c r="F211" s="34"/>
      <c r="G211" s="28">
        <f>IF(E210+F210&gt;0,INDEX(score,ABS(E210-F210),2),0)</f>
        <v>0</v>
      </c>
      <c r="H211" s="29">
        <f>IF(E210&gt;F210,-G211,G211)</f>
        <v>0</v>
      </c>
      <c r="I211" s="48">
        <f t="shared" si="43"/>
      </c>
      <c r="J211" s="30">
        <f t="shared" si="44"/>
      </c>
      <c r="K211" s="3">
        <f t="shared" si="45"/>
      </c>
      <c r="L211" s="3">
        <f t="shared" si="46"/>
      </c>
      <c r="M211" s="3">
        <v>0.73</v>
      </c>
      <c r="N211" s="3">
        <f t="shared" si="47"/>
      </c>
    </row>
    <row r="212" spans="1:14" ht="12.75">
      <c r="A212" s="23">
        <v>28</v>
      </c>
      <c r="B212" s="36">
        <f t="shared" si="41"/>
      </c>
      <c r="C212" s="25">
        <f t="shared" si="42"/>
      </c>
      <c r="D212" s="36"/>
      <c r="E212" s="37" t="str">
        <f>Tabelle1!A209&amp;"+"&amp;Tabelle1!A212&amp;""</f>
        <v>25+28</v>
      </c>
      <c r="F212" s="37" t="str">
        <f>Tabelle1!A210&amp;"+"&amp;Tabelle1!A211</f>
        <v>26+27</v>
      </c>
      <c r="G212" s="28">
        <f>IF(E210+F210&gt;0,INDEX(score,ABS(E210-F210),2),0)</f>
        <v>0</v>
      </c>
      <c r="H212" s="29">
        <f>IF(E210&gt;F210,G212,-G212)</f>
        <v>0</v>
      </c>
      <c r="I212" s="29">
        <f t="shared" si="43"/>
      </c>
      <c r="J212" s="30">
        <f t="shared" si="44"/>
      </c>
      <c r="K212" s="3">
        <f t="shared" si="45"/>
      </c>
      <c r="L212" s="3">
        <f t="shared" si="46"/>
      </c>
      <c r="M212" s="3">
        <v>0.72</v>
      </c>
      <c r="N212" s="3">
        <f t="shared" si="47"/>
      </c>
    </row>
    <row r="213" spans="1:12" ht="12.75">
      <c r="A213" s="4"/>
      <c r="B213" s="4"/>
      <c r="C213" s="44"/>
      <c r="D213" s="4"/>
      <c r="E213" s="4"/>
      <c r="F213" s="4"/>
      <c r="G213" s="13"/>
      <c r="H213" s="4"/>
      <c r="I213" s="4"/>
      <c r="J213" s="4"/>
      <c r="L213" s="45"/>
    </row>
    <row r="214" spans="1:10" ht="12.75">
      <c r="A214" s="4"/>
      <c r="B214" s="46" t="s">
        <v>47</v>
      </c>
      <c r="C214" s="47"/>
      <c r="D214" s="4"/>
      <c r="E214" s="4"/>
      <c r="F214" s="4"/>
      <c r="G214" s="21" t="s">
        <v>4</v>
      </c>
      <c r="H214" s="22" t="s">
        <v>5</v>
      </c>
      <c r="I214" s="22" t="s">
        <v>39</v>
      </c>
      <c r="J214" s="4" t="s">
        <v>6</v>
      </c>
    </row>
    <row r="215" spans="1:14" ht="12.75">
      <c r="A215" s="23">
        <v>1</v>
      </c>
      <c r="B215" s="36" t="str">
        <f aca="true" t="shared" si="48" ref="B215:B242">IF(ISERROR(VLOOKUP(A215,runde7,2,0)),"",VLOOKUP(A215,runde7,2,0))</f>
        <v>Joscha</v>
      </c>
      <c r="C215" s="25">
        <f aca="true" t="shared" si="49" ref="C215:C242">IF(H215&gt;0,"Y","")</f>
      </c>
      <c r="D215" s="26"/>
      <c r="E215" s="27" t="s">
        <v>11</v>
      </c>
      <c r="F215" s="27"/>
      <c r="G215" s="28">
        <f>IF(E216+F216&gt;0,INDEX(score,ABS(E216-F216),2),0)</f>
        <v>0</v>
      </c>
      <c r="H215" s="29">
        <f>IF(E216&gt;F216,G215,-G215)</f>
        <v>0</v>
      </c>
      <c r="I215" s="29">
        <f aca="true" t="shared" si="50" ref="I215:I242">IF(B215&lt;&gt;"",VLOOKUP(B215,punkte7,2,0)+H215,"")</f>
        <v>3</v>
      </c>
      <c r="J215" s="30">
        <f aca="true" t="shared" si="51" ref="J215:J242">IF(B215&lt;&gt;"",RANK(N215,rang8),"")</f>
        <v>1</v>
      </c>
      <c r="K215" s="3" t="str">
        <f aca="true" t="shared" si="52" ref="K215:K242">B215</f>
        <v>Joscha</v>
      </c>
      <c r="L215" s="3">
        <f aca="true" t="shared" si="53" ref="L215:L242">I215</f>
        <v>3</v>
      </c>
      <c r="M215" s="3">
        <v>0.99</v>
      </c>
      <c r="N215" s="3">
        <f aca="true" t="shared" si="54" ref="N215:N242">IF(B215&lt;&gt;"",(100+I215+M215),"")</f>
        <v>103.99</v>
      </c>
    </row>
    <row r="216" spans="1:14" ht="12.75">
      <c r="A216" s="31">
        <v>2</v>
      </c>
      <c r="B216" s="36" t="str">
        <f t="shared" si="48"/>
        <v>Hans</v>
      </c>
      <c r="C216" s="25">
        <f t="shared" si="49"/>
      </c>
      <c r="D216" s="33" t="s">
        <v>18</v>
      </c>
      <c r="E216" s="34"/>
      <c r="F216" s="34"/>
      <c r="G216" s="28">
        <f>IF(E216+F216&gt;0,INDEX(score,ABS(E216-F216),2),0)</f>
        <v>0</v>
      </c>
      <c r="H216" s="29">
        <f>IF(E216&gt;F216,-G216,G216)</f>
        <v>0</v>
      </c>
      <c r="I216" s="48">
        <f t="shared" si="50"/>
        <v>1</v>
      </c>
      <c r="J216" s="30">
        <f t="shared" si="51"/>
        <v>2</v>
      </c>
      <c r="K216" s="3" t="str">
        <f t="shared" si="52"/>
        <v>Hans</v>
      </c>
      <c r="L216" s="3">
        <f t="shared" si="53"/>
        <v>1</v>
      </c>
      <c r="M216" s="3">
        <v>0.98</v>
      </c>
      <c r="N216" s="3">
        <f t="shared" si="54"/>
        <v>101.98</v>
      </c>
    </row>
    <row r="217" spans="1:14" ht="12.75">
      <c r="A217" s="31">
        <v>3</v>
      </c>
      <c r="B217" s="36" t="str">
        <f t="shared" si="48"/>
        <v>Nils</v>
      </c>
      <c r="C217" s="25">
        <f t="shared" si="49"/>
      </c>
      <c r="D217" s="35" t="str">
        <f>Tabelle1!A215&amp;"+"&amp;Tabelle1!A218&amp;" vs "&amp;Tabelle1!A216&amp;"+"&amp;Tabelle1!A217</f>
        <v>1+4 vs 2+3</v>
      </c>
      <c r="E217" s="34"/>
      <c r="F217" s="34"/>
      <c r="G217" s="28">
        <f>IF(E216+F216&gt;0,INDEX(score,ABS(E216-F216),2),0)</f>
        <v>0</v>
      </c>
      <c r="H217" s="29">
        <f>IF(E216&gt;F216,-G217,G217)</f>
        <v>0</v>
      </c>
      <c r="I217" s="48">
        <f t="shared" si="50"/>
        <v>1</v>
      </c>
      <c r="J217" s="30">
        <f t="shared" si="51"/>
        <v>3</v>
      </c>
      <c r="K217" s="3" t="str">
        <f t="shared" si="52"/>
        <v>Nils</v>
      </c>
      <c r="L217" s="3">
        <f t="shared" si="53"/>
        <v>1</v>
      </c>
      <c r="M217" s="3">
        <v>0.97</v>
      </c>
      <c r="N217" s="3">
        <f t="shared" si="54"/>
        <v>101.97</v>
      </c>
    </row>
    <row r="218" spans="1:14" ht="12.75">
      <c r="A218" s="23">
        <v>4</v>
      </c>
      <c r="B218" s="36" t="str">
        <f t="shared" si="48"/>
        <v>Malte</v>
      </c>
      <c r="C218" s="25">
        <f t="shared" si="49"/>
      </c>
      <c r="D218" s="36"/>
      <c r="E218" s="37" t="str">
        <f>Tabelle1!A215&amp;"+"&amp;Tabelle1!A218&amp;""</f>
        <v>1+4</v>
      </c>
      <c r="F218" s="37" t="str">
        <f>Tabelle1!A216&amp;"+"&amp;Tabelle1!A217</f>
        <v>2+3</v>
      </c>
      <c r="G218" s="28">
        <f>IF(E216+F216&gt;0,INDEX(score,ABS(E216-F216),2),0)</f>
        <v>0</v>
      </c>
      <c r="H218" s="29">
        <f>IF(E216&gt;F216,G218,-G218)</f>
        <v>0</v>
      </c>
      <c r="I218" s="29">
        <f t="shared" si="50"/>
        <v>1</v>
      </c>
      <c r="J218" s="30">
        <f t="shared" si="51"/>
        <v>4</v>
      </c>
      <c r="K218" s="3" t="str">
        <f t="shared" si="52"/>
        <v>Malte</v>
      </c>
      <c r="L218" s="3">
        <f t="shared" si="53"/>
        <v>1</v>
      </c>
      <c r="M218" s="3">
        <v>0.96</v>
      </c>
      <c r="N218" s="3">
        <f t="shared" si="54"/>
        <v>101.96</v>
      </c>
    </row>
    <row r="219" spans="1:14" ht="12.75">
      <c r="A219" s="38">
        <v>5</v>
      </c>
      <c r="B219" s="4" t="str">
        <f t="shared" si="48"/>
        <v>Jan</v>
      </c>
      <c r="C219" s="39">
        <f t="shared" si="49"/>
      </c>
      <c r="D219" s="4"/>
      <c r="E219" s="40" t="s">
        <v>11</v>
      </c>
      <c r="F219" s="40"/>
      <c r="G219" s="4">
        <f>IF(E220+F220&gt;0,INDEX(score,ABS(E220-F220),2),0)</f>
        <v>0</v>
      </c>
      <c r="H219" s="4">
        <f>IF(E220&gt;F220,G219,-G219)</f>
        <v>0</v>
      </c>
      <c r="I219" s="49">
        <f t="shared" si="50"/>
        <v>0</v>
      </c>
      <c r="J219" s="50">
        <f t="shared" si="51"/>
        <v>5</v>
      </c>
      <c r="K219" s="3" t="str">
        <f t="shared" si="52"/>
        <v>Jan</v>
      </c>
      <c r="L219" s="3">
        <f t="shared" si="53"/>
        <v>0</v>
      </c>
      <c r="M219" s="3">
        <v>0.95</v>
      </c>
      <c r="N219" s="3">
        <f t="shared" si="54"/>
        <v>100.95</v>
      </c>
    </row>
    <row r="220" spans="1:14" ht="12.75">
      <c r="A220" s="38">
        <v>6</v>
      </c>
      <c r="B220" s="4" t="str">
        <f t="shared" si="48"/>
        <v>Fabse</v>
      </c>
      <c r="C220" s="39">
        <f t="shared" si="49"/>
      </c>
      <c r="D220" s="22" t="s">
        <v>18</v>
      </c>
      <c r="E220" s="34"/>
      <c r="F220" s="34"/>
      <c r="G220" s="4">
        <f>IF(E220+F220&gt;0,INDEX(score,ABS(E220-F220),2),0)</f>
        <v>0</v>
      </c>
      <c r="H220" s="4">
        <f>IF(E220&gt;F220,-G220,G220)</f>
        <v>0</v>
      </c>
      <c r="I220" s="51">
        <f t="shared" si="50"/>
        <v>0</v>
      </c>
      <c r="J220" s="50">
        <f t="shared" si="51"/>
        <v>6</v>
      </c>
      <c r="K220" s="3" t="str">
        <f t="shared" si="52"/>
        <v>Fabse</v>
      </c>
      <c r="L220" s="3">
        <f t="shared" si="53"/>
        <v>0</v>
      </c>
      <c r="M220" s="3">
        <v>0.94</v>
      </c>
      <c r="N220" s="3">
        <f t="shared" si="54"/>
        <v>100.94</v>
      </c>
    </row>
    <row r="221" spans="1:14" ht="12.75">
      <c r="A221" s="38">
        <v>7</v>
      </c>
      <c r="B221" s="4" t="str">
        <f t="shared" si="48"/>
        <v>Michiel</v>
      </c>
      <c r="C221" s="39">
        <f t="shared" si="49"/>
      </c>
      <c r="D221" s="42" t="str">
        <f>Tabelle1!A219&amp;"+"&amp;Tabelle1!A222&amp;" vs "&amp;Tabelle1!A220&amp;"+"&amp;Tabelle1!A221</f>
        <v>5+8 vs 6+7</v>
      </c>
      <c r="E221" s="34"/>
      <c r="F221" s="34"/>
      <c r="G221" s="4">
        <f>IF(E220+F220&gt;0,INDEX(score,ABS(E220-F220),2),0)</f>
        <v>0</v>
      </c>
      <c r="H221" s="4">
        <f>IF(E220&gt;F220,-G221,G221)</f>
        <v>0</v>
      </c>
      <c r="I221" s="51">
        <f t="shared" si="50"/>
        <v>-1</v>
      </c>
      <c r="J221" s="50">
        <f t="shared" si="51"/>
        <v>7</v>
      </c>
      <c r="K221" s="3" t="str">
        <f t="shared" si="52"/>
        <v>Michiel</v>
      </c>
      <c r="L221" s="3">
        <f t="shared" si="53"/>
        <v>-1</v>
      </c>
      <c r="M221" s="3">
        <v>0.93</v>
      </c>
      <c r="N221" s="3">
        <f t="shared" si="54"/>
        <v>99.93</v>
      </c>
    </row>
    <row r="222" spans="1:14" ht="12.75">
      <c r="A222" s="38">
        <v>8</v>
      </c>
      <c r="B222" s="4" t="str">
        <f t="shared" si="48"/>
        <v>Heiko</v>
      </c>
      <c r="C222" s="39">
        <f t="shared" si="49"/>
      </c>
      <c r="D222" s="4"/>
      <c r="E222" s="43" t="str">
        <f>Tabelle1!A219&amp;"+"&amp;Tabelle1!A222&amp;""</f>
        <v>5+8</v>
      </c>
      <c r="F222" s="43" t="str">
        <f>Tabelle1!A220&amp;"+"&amp;Tabelle1!A221</f>
        <v>6+7</v>
      </c>
      <c r="G222" s="4">
        <f>IF(E220+F220&gt;0,INDEX(score,ABS(E220-F220),2),0)</f>
        <v>0</v>
      </c>
      <c r="H222" s="4">
        <f>IF(E220&gt;F220,G222,-G222)</f>
        <v>0</v>
      </c>
      <c r="I222" s="49">
        <f t="shared" si="50"/>
        <v>-1</v>
      </c>
      <c r="J222" s="50">
        <f t="shared" si="51"/>
        <v>8</v>
      </c>
      <c r="K222" s="3" t="str">
        <f t="shared" si="52"/>
        <v>Heiko</v>
      </c>
      <c r="L222" s="3">
        <f t="shared" si="53"/>
        <v>-1</v>
      </c>
      <c r="M222" s="3">
        <v>0.92</v>
      </c>
      <c r="N222" s="3">
        <f t="shared" si="54"/>
        <v>99.92</v>
      </c>
    </row>
    <row r="223" spans="1:14" ht="12.75">
      <c r="A223" s="23">
        <v>9</v>
      </c>
      <c r="B223" s="36" t="str">
        <f t="shared" si="48"/>
        <v>Mark</v>
      </c>
      <c r="C223" s="25">
        <f t="shared" si="49"/>
      </c>
      <c r="D223" s="26"/>
      <c r="E223" s="27" t="s">
        <v>11</v>
      </c>
      <c r="F223" s="27"/>
      <c r="G223" s="28">
        <f>IF(E224+F224&gt;0,INDEX(score,ABS(E224-F224),2),0)</f>
        <v>0</v>
      </c>
      <c r="H223" s="29">
        <f>IF(E224&gt;F224,G223,-G223)</f>
        <v>0</v>
      </c>
      <c r="I223" s="29">
        <f t="shared" si="50"/>
        <v>-2</v>
      </c>
      <c r="J223" s="30">
        <f t="shared" si="51"/>
        <v>9</v>
      </c>
      <c r="K223" s="3" t="str">
        <f t="shared" si="52"/>
        <v>Mark</v>
      </c>
      <c r="L223" s="3">
        <f t="shared" si="53"/>
        <v>-2</v>
      </c>
      <c r="M223" s="3">
        <v>0.91</v>
      </c>
      <c r="N223" s="3">
        <f t="shared" si="54"/>
        <v>98.91</v>
      </c>
    </row>
    <row r="224" spans="1:14" ht="12.75">
      <c r="A224" s="31">
        <v>10</v>
      </c>
      <c r="B224" s="36" t="str">
        <f t="shared" si="48"/>
        <v>Marv</v>
      </c>
      <c r="C224" s="25">
        <f t="shared" si="49"/>
      </c>
      <c r="D224" s="33" t="s">
        <v>18</v>
      </c>
      <c r="E224" s="34"/>
      <c r="F224" s="34"/>
      <c r="G224" s="28">
        <f>IF(E224+F224&gt;0,INDEX(score,ABS(E224-F224),2),0)</f>
        <v>0</v>
      </c>
      <c r="H224" s="29">
        <f>IF(E224&gt;F224,-G224,G224)</f>
        <v>0</v>
      </c>
      <c r="I224" s="48">
        <f t="shared" si="50"/>
        <v>-2</v>
      </c>
      <c r="J224" s="30">
        <f t="shared" si="51"/>
        <v>10</v>
      </c>
      <c r="K224" s="3" t="str">
        <f t="shared" si="52"/>
        <v>Marv</v>
      </c>
      <c r="L224" s="3">
        <f t="shared" si="53"/>
        <v>-2</v>
      </c>
      <c r="M224" s="3">
        <v>0.9</v>
      </c>
      <c r="N224" s="3">
        <f t="shared" si="54"/>
        <v>98.9</v>
      </c>
    </row>
    <row r="225" spans="1:14" ht="12.75">
      <c r="A225" s="31">
        <v>11</v>
      </c>
      <c r="B225" s="36">
        <f t="shared" si="48"/>
      </c>
      <c r="C225" s="25">
        <f t="shared" si="49"/>
      </c>
      <c r="D225" s="35" t="str">
        <f>Tabelle1!A223&amp;"+"&amp;Tabelle1!A226&amp;" vs "&amp;Tabelle1!A224&amp;"+"&amp;Tabelle1!A225</f>
        <v>9+12 vs 10+11</v>
      </c>
      <c r="E225" s="34"/>
      <c r="F225" s="34"/>
      <c r="G225" s="28">
        <f>IF(E224+F224&gt;0,INDEX(score,ABS(E224-F224),2),0)</f>
        <v>0</v>
      </c>
      <c r="H225" s="29">
        <f>IF(E224&gt;F224,-G225,G225)</f>
        <v>0</v>
      </c>
      <c r="I225" s="48">
        <f t="shared" si="50"/>
      </c>
      <c r="J225" s="30">
        <f t="shared" si="51"/>
      </c>
      <c r="K225" s="3">
        <f t="shared" si="52"/>
      </c>
      <c r="L225" s="3">
        <f t="shared" si="53"/>
      </c>
      <c r="M225" s="3">
        <v>0.89</v>
      </c>
      <c r="N225" s="3">
        <f t="shared" si="54"/>
      </c>
    </row>
    <row r="226" spans="1:14" ht="12.75">
      <c r="A226" s="23">
        <v>12</v>
      </c>
      <c r="B226" s="36">
        <f t="shared" si="48"/>
      </c>
      <c r="C226" s="25">
        <f t="shared" si="49"/>
      </c>
      <c r="D226" s="36"/>
      <c r="E226" s="37" t="str">
        <f>Tabelle1!A223&amp;"+"&amp;Tabelle1!A226&amp;""</f>
        <v>9+12</v>
      </c>
      <c r="F226" s="37" t="str">
        <f>Tabelle1!A224&amp;"+"&amp;Tabelle1!A225</f>
        <v>10+11</v>
      </c>
      <c r="G226" s="28">
        <f>IF(E224+F224&gt;0,INDEX(score,ABS(E224-F224),2),0)</f>
        <v>0</v>
      </c>
      <c r="H226" s="29">
        <f>IF(E224&gt;F224,G226,-G226)</f>
        <v>0</v>
      </c>
      <c r="I226" s="29">
        <f t="shared" si="50"/>
      </c>
      <c r="J226" s="30">
        <f t="shared" si="51"/>
      </c>
      <c r="K226" s="3">
        <f t="shared" si="52"/>
      </c>
      <c r="L226" s="3">
        <f t="shared" si="53"/>
      </c>
      <c r="M226" s="3">
        <v>0.88</v>
      </c>
      <c r="N226" s="3">
        <f t="shared" si="54"/>
      </c>
    </row>
    <row r="227" spans="1:14" ht="12.75">
      <c r="A227" s="38">
        <v>13</v>
      </c>
      <c r="B227" s="4">
        <f t="shared" si="48"/>
      </c>
      <c r="C227" s="39">
        <f t="shared" si="49"/>
      </c>
      <c r="D227" s="4"/>
      <c r="E227" s="40" t="s">
        <v>11</v>
      </c>
      <c r="F227" s="40"/>
      <c r="G227" s="4">
        <f>IF(E228+F228&gt;0,INDEX(score,ABS(E228-F228),2),0)</f>
        <v>0</v>
      </c>
      <c r="H227" s="4">
        <f>IF(E228&gt;F228,G227,-G227)</f>
        <v>0</v>
      </c>
      <c r="I227" s="49">
        <f t="shared" si="50"/>
      </c>
      <c r="J227" s="50">
        <f t="shared" si="51"/>
      </c>
      <c r="K227" s="3">
        <f t="shared" si="52"/>
      </c>
      <c r="L227" s="3">
        <f t="shared" si="53"/>
      </c>
      <c r="M227" s="3">
        <v>0.87</v>
      </c>
      <c r="N227" s="3">
        <f t="shared" si="54"/>
      </c>
    </row>
    <row r="228" spans="1:14" ht="12.75">
      <c r="A228" s="38">
        <v>14</v>
      </c>
      <c r="B228" s="4">
        <f t="shared" si="48"/>
      </c>
      <c r="C228" s="39">
        <f t="shared" si="49"/>
      </c>
      <c r="D228" s="22" t="s">
        <v>18</v>
      </c>
      <c r="E228" s="34"/>
      <c r="F228" s="34"/>
      <c r="G228" s="4">
        <f>IF(E228+F228&gt;0,INDEX(score,ABS(E228-F228),2),0)</f>
        <v>0</v>
      </c>
      <c r="H228" s="4">
        <f>IF(E228&gt;F228,-G228,G228)</f>
        <v>0</v>
      </c>
      <c r="I228" s="51">
        <f t="shared" si="50"/>
      </c>
      <c r="J228" s="50">
        <f t="shared" si="51"/>
      </c>
      <c r="K228" s="3">
        <f t="shared" si="52"/>
      </c>
      <c r="L228" s="3">
        <f t="shared" si="53"/>
      </c>
      <c r="M228" s="3">
        <v>0.86</v>
      </c>
      <c r="N228" s="3">
        <f t="shared" si="54"/>
      </c>
    </row>
    <row r="229" spans="1:14" ht="12.75">
      <c r="A229" s="38">
        <v>15</v>
      </c>
      <c r="B229" s="4">
        <f t="shared" si="48"/>
      </c>
      <c r="C229" s="39">
        <f t="shared" si="49"/>
      </c>
      <c r="D229" s="42" t="str">
        <f>Tabelle1!A227&amp;"+"&amp;Tabelle1!A230&amp;" vs "&amp;Tabelle1!A228&amp;"+"&amp;Tabelle1!A229</f>
        <v>13+16 vs 14+15</v>
      </c>
      <c r="E229" s="34"/>
      <c r="F229" s="34"/>
      <c r="G229" s="4">
        <f>IF(E228+F228&gt;0,INDEX(score,ABS(E228-F228),2),0)</f>
        <v>0</v>
      </c>
      <c r="H229" s="4">
        <f>IF(E228&gt;F228,-G229,G229)</f>
        <v>0</v>
      </c>
      <c r="I229" s="51">
        <f t="shared" si="50"/>
      </c>
      <c r="J229" s="50">
        <f t="shared" si="51"/>
      </c>
      <c r="K229" s="3">
        <f t="shared" si="52"/>
      </c>
      <c r="L229" s="3">
        <f t="shared" si="53"/>
      </c>
      <c r="M229" s="3">
        <v>0.85</v>
      </c>
      <c r="N229" s="3">
        <f t="shared" si="54"/>
      </c>
    </row>
    <row r="230" spans="1:14" ht="12.75">
      <c r="A230" s="38">
        <v>16</v>
      </c>
      <c r="B230" s="4">
        <f t="shared" si="48"/>
      </c>
      <c r="C230" s="39">
        <f t="shared" si="49"/>
      </c>
      <c r="D230" s="4"/>
      <c r="E230" s="43" t="str">
        <f>Tabelle1!A227&amp;"+"&amp;Tabelle1!A230&amp;""</f>
        <v>13+16</v>
      </c>
      <c r="F230" s="43" t="str">
        <f>Tabelle1!A228&amp;"+"&amp;Tabelle1!A229</f>
        <v>14+15</v>
      </c>
      <c r="G230" s="4">
        <f>IF(E228+F228&gt;0,INDEX(score,ABS(E228-F228),2),0)</f>
        <v>0</v>
      </c>
      <c r="H230" s="4">
        <f>IF(E228&gt;F228,G230,-G230)</f>
        <v>0</v>
      </c>
      <c r="I230" s="49">
        <f t="shared" si="50"/>
      </c>
      <c r="J230" s="50">
        <f t="shared" si="51"/>
      </c>
      <c r="K230" s="3">
        <f t="shared" si="52"/>
      </c>
      <c r="L230" s="3">
        <f t="shared" si="53"/>
      </c>
      <c r="M230" s="3">
        <v>0.84</v>
      </c>
      <c r="N230" s="3">
        <f t="shared" si="54"/>
      </c>
    </row>
    <row r="231" spans="1:14" ht="12.75">
      <c r="A231" s="23">
        <v>17</v>
      </c>
      <c r="B231" s="36">
        <f t="shared" si="48"/>
      </c>
      <c r="C231" s="25">
        <f t="shared" si="49"/>
      </c>
      <c r="D231" s="26"/>
      <c r="E231" s="27" t="s">
        <v>11</v>
      </c>
      <c r="F231" s="27"/>
      <c r="G231" s="28">
        <f>IF(E232+F232&gt;0,INDEX(score,ABS(E232-F232),2),0)</f>
        <v>0</v>
      </c>
      <c r="H231" s="29">
        <f>IF(E232&gt;F232,G231,-G231)</f>
        <v>0</v>
      </c>
      <c r="I231" s="29">
        <f t="shared" si="50"/>
      </c>
      <c r="J231" s="30">
        <f t="shared" si="51"/>
      </c>
      <c r="K231" s="3">
        <f t="shared" si="52"/>
      </c>
      <c r="L231" s="3">
        <f t="shared" si="53"/>
      </c>
      <c r="M231" s="3">
        <v>0.83</v>
      </c>
      <c r="N231" s="3">
        <f t="shared" si="54"/>
      </c>
    </row>
    <row r="232" spans="1:14" ht="12.75">
      <c r="A232" s="31">
        <v>18</v>
      </c>
      <c r="B232" s="36">
        <f t="shared" si="48"/>
      </c>
      <c r="C232" s="25">
        <f t="shared" si="49"/>
      </c>
      <c r="D232" s="33" t="s">
        <v>18</v>
      </c>
      <c r="E232" s="34"/>
      <c r="F232" s="34"/>
      <c r="G232" s="28">
        <f>IF(E232+F232&gt;0,INDEX(score,ABS(E232-F232),2),0)</f>
        <v>0</v>
      </c>
      <c r="H232" s="29">
        <f>IF(E232&gt;F232,-G232,G232)</f>
        <v>0</v>
      </c>
      <c r="I232" s="48">
        <f t="shared" si="50"/>
      </c>
      <c r="J232" s="30">
        <f t="shared" si="51"/>
      </c>
      <c r="K232" s="3">
        <f t="shared" si="52"/>
      </c>
      <c r="L232" s="3">
        <f t="shared" si="53"/>
      </c>
      <c r="M232" s="3">
        <v>0.82</v>
      </c>
      <c r="N232" s="3">
        <f t="shared" si="54"/>
      </c>
    </row>
    <row r="233" spans="1:14" ht="12.75">
      <c r="A233" s="31">
        <v>19</v>
      </c>
      <c r="B233" s="36">
        <f t="shared" si="48"/>
      </c>
      <c r="C233" s="25">
        <f t="shared" si="49"/>
      </c>
      <c r="D233" s="35" t="str">
        <f>Tabelle1!A231&amp;"+"&amp;Tabelle1!A234&amp;" vs "&amp;Tabelle1!A232&amp;"+"&amp;Tabelle1!A233</f>
        <v>17+20 vs 18+19</v>
      </c>
      <c r="E233" s="34"/>
      <c r="F233" s="34"/>
      <c r="G233" s="28">
        <f>IF(E232+F232&gt;0,INDEX(score,ABS(E232-F232),2),0)</f>
        <v>0</v>
      </c>
      <c r="H233" s="29">
        <f>IF(E232&gt;F232,-G233,G233)</f>
        <v>0</v>
      </c>
      <c r="I233" s="48">
        <f t="shared" si="50"/>
      </c>
      <c r="J233" s="30">
        <f t="shared" si="51"/>
      </c>
      <c r="K233" s="3">
        <f t="shared" si="52"/>
      </c>
      <c r="L233" s="3">
        <f t="shared" si="53"/>
      </c>
      <c r="M233" s="3">
        <v>0.81</v>
      </c>
      <c r="N233" s="3">
        <f t="shared" si="54"/>
      </c>
    </row>
    <row r="234" spans="1:14" ht="12.75">
      <c r="A234" s="23">
        <v>20</v>
      </c>
      <c r="B234" s="36">
        <f t="shared" si="48"/>
      </c>
      <c r="C234" s="25">
        <f t="shared" si="49"/>
      </c>
      <c r="D234" s="36"/>
      <c r="E234" s="37" t="str">
        <f>Tabelle1!A231&amp;"+"&amp;Tabelle1!A234&amp;""</f>
        <v>17+20</v>
      </c>
      <c r="F234" s="37" t="str">
        <f>Tabelle1!A232&amp;"+"&amp;Tabelle1!A233</f>
        <v>18+19</v>
      </c>
      <c r="G234" s="28">
        <f>IF(E232+F232&gt;0,INDEX(score,ABS(E232-F232),2),0)</f>
        <v>0</v>
      </c>
      <c r="H234" s="29">
        <f>IF(E232&gt;F232,G234,-G234)</f>
        <v>0</v>
      </c>
      <c r="I234" s="29">
        <f t="shared" si="50"/>
      </c>
      <c r="J234" s="30">
        <f t="shared" si="51"/>
      </c>
      <c r="K234" s="3">
        <f t="shared" si="52"/>
      </c>
      <c r="L234" s="3">
        <f t="shared" si="53"/>
      </c>
      <c r="M234" s="3">
        <v>0.8</v>
      </c>
      <c r="N234" s="3">
        <f t="shared" si="54"/>
      </c>
    </row>
    <row r="235" spans="1:14" ht="12.75">
      <c r="A235" s="38">
        <v>21</v>
      </c>
      <c r="B235" s="4">
        <f t="shared" si="48"/>
      </c>
      <c r="C235" s="39">
        <f t="shared" si="49"/>
      </c>
      <c r="D235" s="4"/>
      <c r="E235" s="40" t="s">
        <v>11</v>
      </c>
      <c r="F235" s="40"/>
      <c r="G235" s="4">
        <f>IF(E236+F236&gt;0,INDEX(score,ABS(E236-F236),2),0)</f>
        <v>0</v>
      </c>
      <c r="H235" s="4">
        <f>IF(E236&gt;F236,G235,-G235)</f>
        <v>0</v>
      </c>
      <c r="I235" s="49">
        <f t="shared" si="50"/>
      </c>
      <c r="J235" s="50">
        <f t="shared" si="51"/>
      </c>
      <c r="K235" s="3">
        <f t="shared" si="52"/>
      </c>
      <c r="L235" s="3">
        <f t="shared" si="53"/>
      </c>
      <c r="M235" s="3">
        <v>0.79</v>
      </c>
      <c r="N235" s="3">
        <f t="shared" si="54"/>
      </c>
    </row>
    <row r="236" spans="1:14" ht="12.75">
      <c r="A236" s="38">
        <v>22</v>
      </c>
      <c r="B236" s="4">
        <f t="shared" si="48"/>
      </c>
      <c r="C236" s="39">
        <f t="shared" si="49"/>
      </c>
      <c r="D236" s="22" t="s">
        <v>18</v>
      </c>
      <c r="E236" s="34"/>
      <c r="F236" s="34"/>
      <c r="G236" s="4">
        <f>IF(E236+F236&gt;0,INDEX(score,ABS(E236-F236),2),0)</f>
        <v>0</v>
      </c>
      <c r="H236" s="4">
        <f>IF(E236&gt;F236,-G236,G236)</f>
        <v>0</v>
      </c>
      <c r="I236" s="51">
        <f t="shared" si="50"/>
      </c>
      <c r="J236" s="50">
        <f t="shared" si="51"/>
      </c>
      <c r="K236" s="3">
        <f t="shared" si="52"/>
      </c>
      <c r="L236" s="3">
        <f t="shared" si="53"/>
      </c>
      <c r="M236" s="3">
        <v>0.78</v>
      </c>
      <c r="N236" s="3">
        <f t="shared" si="54"/>
      </c>
    </row>
    <row r="237" spans="1:14" ht="12.75">
      <c r="A237" s="38">
        <v>23</v>
      </c>
      <c r="B237" s="4">
        <f t="shared" si="48"/>
      </c>
      <c r="C237" s="39">
        <f t="shared" si="49"/>
      </c>
      <c r="D237" s="42" t="str">
        <f>Tabelle1!A235&amp;"+"&amp;Tabelle1!A238&amp;" vs "&amp;Tabelle1!A236&amp;"+"&amp;Tabelle1!A237</f>
        <v>21+24 vs 22+23</v>
      </c>
      <c r="E237" s="34"/>
      <c r="F237" s="34"/>
      <c r="G237" s="4">
        <f>IF(E236+F236&gt;0,INDEX(score,ABS(E236-F236),2),0)</f>
        <v>0</v>
      </c>
      <c r="H237" s="4">
        <f>IF(E236&gt;F236,-G237,G237)</f>
        <v>0</v>
      </c>
      <c r="I237" s="51">
        <f t="shared" si="50"/>
      </c>
      <c r="J237" s="50">
        <f t="shared" si="51"/>
      </c>
      <c r="K237" s="3">
        <f t="shared" si="52"/>
      </c>
      <c r="L237" s="3">
        <f t="shared" si="53"/>
      </c>
      <c r="M237" s="3">
        <v>0.77</v>
      </c>
      <c r="N237" s="3">
        <f t="shared" si="54"/>
      </c>
    </row>
    <row r="238" spans="1:14" ht="12.75">
      <c r="A238" s="38">
        <v>24</v>
      </c>
      <c r="B238" s="4">
        <f t="shared" si="48"/>
      </c>
      <c r="C238" s="39">
        <f t="shared" si="49"/>
      </c>
      <c r="D238" s="4"/>
      <c r="E238" s="43" t="str">
        <f>Tabelle1!A235&amp;"+"&amp;Tabelle1!A238&amp;""</f>
        <v>21+24</v>
      </c>
      <c r="F238" s="43" t="str">
        <f>Tabelle1!A236&amp;"+"&amp;Tabelle1!A237</f>
        <v>22+23</v>
      </c>
      <c r="G238" s="4">
        <f>IF(E236+F236&gt;0,INDEX(score,ABS(E236-F236),2),0)</f>
        <v>0</v>
      </c>
      <c r="H238" s="4">
        <f>IF(E236&gt;F236,G238,-G238)</f>
        <v>0</v>
      </c>
      <c r="I238" s="49">
        <f t="shared" si="50"/>
      </c>
      <c r="J238" s="50">
        <f t="shared" si="51"/>
      </c>
      <c r="K238" s="3">
        <f t="shared" si="52"/>
      </c>
      <c r="L238" s="3">
        <f t="shared" si="53"/>
      </c>
      <c r="M238" s="3">
        <v>0.76</v>
      </c>
      <c r="N238" s="3">
        <f t="shared" si="54"/>
      </c>
    </row>
    <row r="239" spans="1:14" ht="12.75">
      <c r="A239" s="23">
        <v>25</v>
      </c>
      <c r="B239" s="36">
        <f t="shared" si="48"/>
      </c>
      <c r="C239" s="25">
        <f t="shared" si="49"/>
      </c>
      <c r="D239" s="26"/>
      <c r="E239" s="27" t="s">
        <v>11</v>
      </c>
      <c r="F239" s="27"/>
      <c r="G239" s="28">
        <f>IF(E240+F240&gt;0,INDEX(score,ABS(E240-F240),2),0)</f>
        <v>0</v>
      </c>
      <c r="H239" s="29">
        <f>IF(E240&gt;F240,G239,-G239)</f>
        <v>0</v>
      </c>
      <c r="I239" s="29">
        <f t="shared" si="50"/>
      </c>
      <c r="J239" s="30">
        <f t="shared" si="51"/>
      </c>
      <c r="K239" s="3">
        <f t="shared" si="52"/>
      </c>
      <c r="L239" s="3">
        <f t="shared" si="53"/>
      </c>
      <c r="M239" s="3">
        <v>0.75</v>
      </c>
      <c r="N239" s="3">
        <f t="shared" si="54"/>
      </c>
    </row>
    <row r="240" spans="1:14" ht="12.75">
      <c r="A240" s="31">
        <v>26</v>
      </c>
      <c r="B240" s="36">
        <f t="shared" si="48"/>
      </c>
      <c r="C240" s="25">
        <f t="shared" si="49"/>
      </c>
      <c r="D240" s="33" t="s">
        <v>18</v>
      </c>
      <c r="E240" s="34"/>
      <c r="F240" s="34"/>
      <c r="G240" s="28">
        <f>IF(E240+F240&gt;0,INDEX(score,ABS(E240-F240),2),0)</f>
        <v>0</v>
      </c>
      <c r="H240" s="29">
        <f>IF(E240&gt;F240,-G240,G240)</f>
        <v>0</v>
      </c>
      <c r="I240" s="48">
        <f t="shared" si="50"/>
      </c>
      <c r="J240" s="30">
        <f t="shared" si="51"/>
      </c>
      <c r="K240" s="3">
        <f t="shared" si="52"/>
      </c>
      <c r="L240" s="3">
        <f t="shared" si="53"/>
      </c>
      <c r="M240" s="3">
        <v>0.74</v>
      </c>
      <c r="N240" s="3">
        <f t="shared" si="54"/>
      </c>
    </row>
    <row r="241" spans="1:14" ht="12.75">
      <c r="A241" s="31">
        <v>27</v>
      </c>
      <c r="B241" s="36">
        <f t="shared" si="48"/>
      </c>
      <c r="C241" s="25">
        <f t="shared" si="49"/>
      </c>
      <c r="D241" s="35" t="str">
        <f>Tabelle1!A239&amp;"+"&amp;Tabelle1!A242&amp;" vs "&amp;Tabelle1!A240&amp;"+"&amp;Tabelle1!A241</f>
        <v>25+28 vs 26+27</v>
      </c>
      <c r="E241" s="34"/>
      <c r="F241" s="34"/>
      <c r="G241" s="28">
        <f>IF(E240+F240&gt;0,INDEX(score,ABS(E240-F240),2),0)</f>
        <v>0</v>
      </c>
      <c r="H241" s="29">
        <f>IF(E240&gt;F240,-G241,G241)</f>
        <v>0</v>
      </c>
      <c r="I241" s="48">
        <f t="shared" si="50"/>
      </c>
      <c r="J241" s="30">
        <f t="shared" si="51"/>
      </c>
      <c r="K241" s="3">
        <f t="shared" si="52"/>
      </c>
      <c r="L241" s="3">
        <f t="shared" si="53"/>
      </c>
      <c r="M241" s="3">
        <v>0.73</v>
      </c>
      <c r="N241" s="3">
        <f t="shared" si="54"/>
      </c>
    </row>
    <row r="242" spans="1:14" ht="12.75">
      <c r="A242" s="23">
        <v>28</v>
      </c>
      <c r="B242" s="36">
        <f t="shared" si="48"/>
      </c>
      <c r="C242" s="25">
        <f t="shared" si="49"/>
      </c>
      <c r="D242" s="36"/>
      <c r="E242" s="37" t="str">
        <f>Tabelle1!A239&amp;"+"&amp;Tabelle1!A242&amp;""</f>
        <v>25+28</v>
      </c>
      <c r="F242" s="37" t="str">
        <f>Tabelle1!A240&amp;"+"&amp;Tabelle1!A241</f>
        <v>26+27</v>
      </c>
      <c r="G242" s="28">
        <f>IF(E240+F240&gt;0,INDEX(score,ABS(E240-F240),2),0)</f>
        <v>0</v>
      </c>
      <c r="H242" s="29">
        <f>IF(E240&gt;F240,G242,-G242)</f>
        <v>0</v>
      </c>
      <c r="I242" s="29">
        <f t="shared" si="50"/>
      </c>
      <c r="J242" s="30">
        <f t="shared" si="51"/>
      </c>
      <c r="K242" s="3">
        <f t="shared" si="52"/>
      </c>
      <c r="L242" s="3">
        <f t="shared" si="53"/>
      </c>
      <c r="M242" s="3">
        <v>0.72</v>
      </c>
      <c r="N242" s="3">
        <f t="shared" si="54"/>
      </c>
    </row>
    <row r="244" spans="1:10" ht="12.75">
      <c r="A244" s="4"/>
      <c r="B244" s="46" t="s">
        <v>48</v>
      </c>
      <c r="C244" s="47"/>
      <c r="D244" s="4"/>
      <c r="E244" s="4"/>
      <c r="F244" s="4"/>
      <c r="G244" s="21"/>
      <c r="H244" s="22"/>
      <c r="I244" s="22"/>
      <c r="J244" s="4"/>
    </row>
    <row r="245" spans="1:10" ht="15">
      <c r="A245" s="53">
        <v>1</v>
      </c>
      <c r="B245" s="54" t="str">
        <f aca="true" t="shared" si="55" ref="B245:B272">IF(ISERROR(VLOOKUP(A245,runde8,2,0)),"",VLOOKUP(A245,runde8,2,0))</f>
        <v>Joscha</v>
      </c>
      <c r="C245" s="55"/>
      <c r="D245" s="56">
        <f aca="true" t="shared" si="56" ref="D245:D272">IF(B245&lt;&gt;"",VLOOKUP(B245,punkte8,2,0)+G245,"")</f>
        <v>3</v>
      </c>
      <c r="E245" s="57" t="s">
        <v>49</v>
      </c>
      <c r="F245" s="57"/>
      <c r="G245" s="58"/>
      <c r="H245" s="56"/>
      <c r="I245" s="57"/>
      <c r="J245" s="56"/>
    </row>
    <row r="246" spans="1:10" ht="15">
      <c r="A246" s="59">
        <v>2</v>
      </c>
      <c r="B246" s="60" t="str">
        <f t="shared" si="55"/>
        <v>Hans</v>
      </c>
      <c r="C246" s="61"/>
      <c r="D246" s="62">
        <f t="shared" si="56"/>
        <v>1</v>
      </c>
      <c r="E246" s="63" t="s">
        <v>49</v>
      </c>
      <c r="F246" s="64"/>
      <c r="G246" s="65"/>
      <c r="H246" s="66"/>
      <c r="I246" s="64"/>
      <c r="J246" s="67"/>
    </row>
    <row r="247" spans="1:10" ht="15">
      <c r="A247" s="68">
        <v>3</v>
      </c>
      <c r="B247" s="69" t="str">
        <f t="shared" si="55"/>
        <v>Nils</v>
      </c>
      <c r="C247" s="70"/>
      <c r="D247" s="71">
        <f t="shared" si="56"/>
        <v>1</v>
      </c>
      <c r="E247" s="72" t="s">
        <v>49</v>
      </c>
      <c r="F247" s="73"/>
      <c r="G247" s="74"/>
      <c r="H247" s="75"/>
      <c r="I247" s="73"/>
      <c r="J247" s="76"/>
    </row>
    <row r="248" spans="1:10" ht="12.75">
      <c r="A248" s="77">
        <v>4</v>
      </c>
      <c r="B248" s="78" t="str">
        <f t="shared" si="55"/>
        <v>Malte</v>
      </c>
      <c r="C248" s="79"/>
      <c r="D248" s="80">
        <f t="shared" si="56"/>
        <v>1</v>
      </c>
      <c r="E248" s="80"/>
      <c r="F248" s="80"/>
      <c r="G248" s="81"/>
      <c r="H248" s="82"/>
      <c r="I248" s="80"/>
      <c r="J248" s="83"/>
    </row>
    <row r="249" spans="1:10" ht="12.75">
      <c r="A249" s="84">
        <v>5</v>
      </c>
      <c r="B249" s="80" t="str">
        <f t="shared" si="55"/>
        <v>Jan</v>
      </c>
      <c r="C249" s="85"/>
      <c r="D249" s="80">
        <f t="shared" si="56"/>
        <v>0</v>
      </c>
      <c r="E249" s="80"/>
      <c r="F249" s="80"/>
      <c r="G249" s="81"/>
      <c r="H249" s="82"/>
      <c r="I249" s="80"/>
      <c r="J249" s="83"/>
    </row>
    <row r="250" spans="1:10" ht="12.75">
      <c r="A250" s="86">
        <v>6</v>
      </c>
      <c r="B250" s="87" t="str">
        <f t="shared" si="55"/>
        <v>Fabse</v>
      </c>
      <c r="C250" s="88"/>
      <c r="D250" s="87">
        <f t="shared" si="56"/>
        <v>0</v>
      </c>
      <c r="E250" s="87"/>
      <c r="F250" s="87"/>
      <c r="G250" s="89"/>
      <c r="H250" s="90"/>
      <c r="I250" s="87"/>
      <c r="J250" s="91"/>
    </row>
    <row r="251" spans="1:10" ht="12.75">
      <c r="A251" s="86">
        <v>7</v>
      </c>
      <c r="B251" s="87" t="str">
        <f t="shared" si="55"/>
        <v>Michiel</v>
      </c>
      <c r="C251" s="88"/>
      <c r="D251" s="87">
        <f t="shared" si="56"/>
        <v>-1</v>
      </c>
      <c r="E251" s="87"/>
      <c r="F251" s="87"/>
      <c r="G251" s="89"/>
      <c r="H251" s="90"/>
      <c r="I251" s="87"/>
      <c r="J251" s="91"/>
    </row>
    <row r="252" spans="1:10" ht="12.75">
      <c r="A252" s="86">
        <v>8</v>
      </c>
      <c r="B252" s="87" t="str">
        <f t="shared" si="55"/>
        <v>Heiko</v>
      </c>
      <c r="C252" s="88"/>
      <c r="D252" s="87">
        <f t="shared" si="56"/>
        <v>-1</v>
      </c>
      <c r="E252" s="87"/>
      <c r="F252" s="87"/>
      <c r="G252" s="92"/>
      <c r="H252" s="93"/>
      <c r="I252" s="87"/>
      <c r="J252" s="91"/>
    </row>
    <row r="253" spans="1:10" ht="12.75">
      <c r="A253" s="94">
        <v>9</v>
      </c>
      <c r="B253" s="95" t="str">
        <f t="shared" si="55"/>
        <v>Mark</v>
      </c>
      <c r="C253" s="96"/>
      <c r="D253" s="87">
        <f t="shared" si="56"/>
        <v>-2</v>
      </c>
      <c r="E253" s="87"/>
      <c r="F253" s="87"/>
      <c r="G253" s="92"/>
      <c r="H253" s="93"/>
      <c r="I253" s="87"/>
      <c r="J253" s="91"/>
    </row>
    <row r="254" spans="1:10" ht="12.75">
      <c r="A254" s="86">
        <v>10</v>
      </c>
      <c r="B254" s="95" t="str">
        <f t="shared" si="55"/>
        <v>Marv</v>
      </c>
      <c r="C254" s="96"/>
      <c r="D254" s="87">
        <f t="shared" si="56"/>
        <v>-2</v>
      </c>
      <c r="E254" s="87"/>
      <c r="F254" s="87"/>
      <c r="G254" s="89"/>
      <c r="H254" s="90"/>
      <c r="I254" s="87"/>
      <c r="J254" s="91"/>
    </row>
    <row r="255" spans="1:10" ht="12.75">
      <c r="A255" s="31">
        <v>11</v>
      </c>
      <c r="B255" s="36">
        <f t="shared" si="55"/>
      </c>
      <c r="C255" s="97"/>
      <c r="D255" s="26">
        <f t="shared" si="56"/>
      </c>
      <c r="E255" s="26"/>
      <c r="F255" s="26"/>
      <c r="G255" s="98"/>
      <c r="H255" s="48"/>
      <c r="I255" s="26"/>
      <c r="J255" s="30"/>
    </row>
    <row r="256" spans="1:10" ht="12.75">
      <c r="A256" s="99">
        <v>12</v>
      </c>
      <c r="B256" s="100">
        <f t="shared" si="55"/>
      </c>
      <c r="C256" s="101"/>
      <c r="D256" s="4">
        <f t="shared" si="56"/>
      </c>
      <c r="E256" s="4"/>
      <c r="F256" s="4"/>
      <c r="G256" s="102"/>
      <c r="H256" s="49"/>
      <c r="I256" s="4"/>
      <c r="J256" s="50"/>
    </row>
    <row r="257" spans="1:10" ht="12.75">
      <c r="A257" s="31">
        <v>13</v>
      </c>
      <c r="B257" s="36">
        <f t="shared" si="55"/>
      </c>
      <c r="C257" s="97"/>
      <c r="D257" s="26">
        <f t="shared" si="56"/>
      </c>
      <c r="E257" s="26"/>
      <c r="F257" s="26"/>
      <c r="G257" s="98"/>
      <c r="H257" s="48"/>
      <c r="I257" s="26"/>
      <c r="J257" s="30"/>
    </row>
    <row r="258" spans="1:10" ht="12.75">
      <c r="A258" s="99">
        <v>14</v>
      </c>
      <c r="B258" s="100">
        <f t="shared" si="55"/>
      </c>
      <c r="C258" s="101"/>
      <c r="D258" s="4">
        <f t="shared" si="56"/>
      </c>
      <c r="E258" s="4"/>
      <c r="F258" s="4"/>
      <c r="G258" s="102"/>
      <c r="H258" s="49"/>
      <c r="I258" s="4"/>
      <c r="J258" s="50"/>
    </row>
    <row r="259" spans="1:10" ht="12.75">
      <c r="A259" s="31">
        <v>15</v>
      </c>
      <c r="B259" s="36">
        <f t="shared" si="55"/>
      </c>
      <c r="C259" s="97"/>
      <c r="D259" s="26">
        <f t="shared" si="56"/>
      </c>
      <c r="E259" s="26"/>
      <c r="F259" s="26"/>
      <c r="G259" s="98"/>
      <c r="H259" s="48"/>
      <c r="I259" s="26"/>
      <c r="J259" s="30"/>
    </row>
    <row r="260" spans="1:10" ht="12.75">
      <c r="A260" s="99">
        <v>16</v>
      </c>
      <c r="B260" s="100">
        <f t="shared" si="55"/>
      </c>
      <c r="C260" s="101"/>
      <c r="D260" s="4">
        <f t="shared" si="56"/>
      </c>
      <c r="E260" s="4"/>
      <c r="F260" s="4"/>
      <c r="G260" s="102"/>
      <c r="H260" s="49"/>
      <c r="I260" s="4"/>
      <c r="J260" s="50"/>
    </row>
    <row r="261" spans="1:10" ht="12.75">
      <c r="A261" s="31">
        <v>17</v>
      </c>
      <c r="B261" s="36">
        <f t="shared" si="55"/>
      </c>
      <c r="C261" s="97"/>
      <c r="D261" s="26">
        <f t="shared" si="56"/>
      </c>
      <c r="E261" s="26"/>
      <c r="F261" s="26"/>
      <c r="G261" s="98"/>
      <c r="H261" s="48"/>
      <c r="I261" s="26"/>
      <c r="J261" s="30"/>
    </row>
    <row r="262" spans="1:10" ht="12.75">
      <c r="A262" s="99">
        <v>18</v>
      </c>
      <c r="B262" s="100">
        <f t="shared" si="55"/>
      </c>
      <c r="C262" s="101"/>
      <c r="D262" s="4">
        <f t="shared" si="56"/>
      </c>
      <c r="E262" s="4"/>
      <c r="F262" s="4"/>
      <c r="G262" s="102"/>
      <c r="H262" s="49"/>
      <c r="I262" s="4"/>
      <c r="J262" s="50"/>
    </row>
    <row r="263" spans="1:10" ht="12.75">
      <c r="A263" s="31">
        <v>19</v>
      </c>
      <c r="B263" s="36">
        <f t="shared" si="55"/>
      </c>
      <c r="C263" s="97"/>
      <c r="D263" s="26">
        <f t="shared" si="56"/>
      </c>
      <c r="E263" s="26"/>
      <c r="F263" s="26"/>
      <c r="G263" s="98"/>
      <c r="H263" s="48"/>
      <c r="I263" s="26"/>
      <c r="J263" s="30"/>
    </row>
    <row r="264" spans="1:10" ht="12.75">
      <c r="A264" s="99">
        <v>20</v>
      </c>
      <c r="B264" s="100">
        <f t="shared" si="55"/>
      </c>
      <c r="C264" s="101"/>
      <c r="D264" s="4">
        <f t="shared" si="56"/>
      </c>
      <c r="E264" s="4"/>
      <c r="F264" s="4"/>
      <c r="G264" s="102"/>
      <c r="H264" s="49"/>
      <c r="I264" s="4"/>
      <c r="J264" s="50"/>
    </row>
    <row r="265" spans="1:10" ht="12.75">
      <c r="A265" s="31">
        <v>21</v>
      </c>
      <c r="B265" s="36">
        <f t="shared" si="55"/>
      </c>
      <c r="C265" s="97"/>
      <c r="D265" s="26">
        <f t="shared" si="56"/>
      </c>
      <c r="E265" s="26"/>
      <c r="F265" s="26"/>
      <c r="G265" s="98"/>
      <c r="H265" s="48"/>
      <c r="I265" s="26"/>
      <c r="J265" s="30"/>
    </row>
    <row r="266" spans="1:10" ht="12.75">
      <c r="A266" s="99">
        <v>22</v>
      </c>
      <c r="B266" s="100">
        <f t="shared" si="55"/>
      </c>
      <c r="C266" s="101"/>
      <c r="D266" s="4">
        <f t="shared" si="56"/>
      </c>
      <c r="E266" s="4"/>
      <c r="F266" s="4"/>
      <c r="G266" s="102"/>
      <c r="H266" s="49"/>
      <c r="I266" s="4"/>
      <c r="J266" s="50"/>
    </row>
    <row r="267" spans="1:10" ht="12.75">
      <c r="A267" s="31">
        <v>23</v>
      </c>
      <c r="B267" s="36">
        <f t="shared" si="55"/>
      </c>
      <c r="C267" s="97"/>
      <c r="D267" s="26">
        <f t="shared" si="56"/>
      </c>
      <c r="E267" s="26"/>
      <c r="F267" s="26"/>
      <c r="G267" s="98"/>
      <c r="H267" s="48"/>
      <c r="I267" s="26"/>
      <c r="J267" s="30"/>
    </row>
    <row r="268" spans="1:10" ht="12.75">
      <c r="A268" s="99">
        <v>24</v>
      </c>
      <c r="B268" s="100">
        <f t="shared" si="55"/>
      </c>
      <c r="C268" s="101"/>
      <c r="D268" s="4">
        <f t="shared" si="56"/>
      </c>
      <c r="E268" s="4"/>
      <c r="F268" s="4"/>
      <c r="G268" s="102"/>
      <c r="H268" s="49"/>
      <c r="I268" s="4"/>
      <c r="J268" s="50"/>
    </row>
    <row r="269" spans="1:10" ht="12.75">
      <c r="A269" s="31">
        <v>25</v>
      </c>
      <c r="B269" s="36">
        <f t="shared" si="55"/>
      </c>
      <c r="C269" s="97"/>
      <c r="D269" s="26">
        <f t="shared" si="56"/>
      </c>
      <c r="E269" s="26"/>
      <c r="F269" s="26"/>
      <c r="G269" s="98"/>
      <c r="H269" s="48"/>
      <c r="I269" s="26"/>
      <c r="J269" s="30"/>
    </row>
    <row r="270" spans="1:10" ht="12.75">
      <c r="A270" s="99">
        <v>26</v>
      </c>
      <c r="B270" s="100">
        <f t="shared" si="55"/>
      </c>
      <c r="C270" s="101"/>
      <c r="D270" s="4">
        <f t="shared" si="56"/>
      </c>
      <c r="E270" s="4"/>
      <c r="F270" s="4"/>
      <c r="G270" s="102"/>
      <c r="H270" s="49"/>
      <c r="I270" s="4"/>
      <c r="J270" s="50"/>
    </row>
    <row r="271" spans="1:10" ht="12.75">
      <c r="A271" s="31">
        <v>27</v>
      </c>
      <c r="B271" s="36">
        <f t="shared" si="55"/>
      </c>
      <c r="C271" s="97"/>
      <c r="D271" s="26">
        <f t="shared" si="56"/>
      </c>
      <c r="E271" s="26"/>
      <c r="F271" s="26"/>
      <c r="G271" s="98"/>
      <c r="H271" s="48"/>
      <c r="I271" s="26"/>
      <c r="J271" s="30"/>
    </row>
    <row r="272" spans="1:10" ht="12.75">
      <c r="A272" s="99">
        <v>28</v>
      </c>
      <c r="B272" s="100">
        <f t="shared" si="55"/>
      </c>
      <c r="C272" s="101"/>
      <c r="D272" s="4">
        <f t="shared" si="56"/>
      </c>
      <c r="E272" s="4"/>
      <c r="F272" s="4"/>
      <c r="G272" s="102"/>
      <c r="H272" s="49"/>
      <c r="I272" s="4"/>
      <c r="J272" s="50"/>
    </row>
  </sheetData>
  <sheetProtection sheet="1" selectLockedCells="1"/>
  <mergeCells count="169">
    <mergeCell ref="E5:F5"/>
    <mergeCell ref="E6:E7"/>
    <mergeCell ref="F6:F7"/>
    <mergeCell ref="E9:F9"/>
    <mergeCell ref="E10:E11"/>
    <mergeCell ref="F10:F11"/>
    <mergeCell ref="E13:F13"/>
    <mergeCell ref="Q13:Q14"/>
    <mergeCell ref="E14:E15"/>
    <mergeCell ref="F14:F15"/>
    <mergeCell ref="E17:F17"/>
    <mergeCell ref="E18:E19"/>
    <mergeCell ref="F18:F19"/>
    <mergeCell ref="E21:F21"/>
    <mergeCell ref="E22:E23"/>
    <mergeCell ref="F22:F23"/>
    <mergeCell ref="E25:F25"/>
    <mergeCell ref="E26:E27"/>
    <mergeCell ref="F26:F27"/>
    <mergeCell ref="E29:F29"/>
    <mergeCell ref="E30:E31"/>
    <mergeCell ref="F30:F31"/>
    <mergeCell ref="E35:F35"/>
    <mergeCell ref="E36:E37"/>
    <mergeCell ref="F36:F37"/>
    <mergeCell ref="E39:F39"/>
    <mergeCell ref="E40:E41"/>
    <mergeCell ref="F40:F41"/>
    <mergeCell ref="E43:F43"/>
    <mergeCell ref="E44:E45"/>
    <mergeCell ref="F44:F45"/>
    <mergeCell ref="E47:F47"/>
    <mergeCell ref="E48:E49"/>
    <mergeCell ref="F48:F49"/>
    <mergeCell ref="E51:F51"/>
    <mergeCell ref="E52:E53"/>
    <mergeCell ref="F52:F53"/>
    <mergeCell ref="E55:F55"/>
    <mergeCell ref="E56:E57"/>
    <mergeCell ref="F56:F57"/>
    <mergeCell ref="E59:F59"/>
    <mergeCell ref="E60:E61"/>
    <mergeCell ref="F60:F61"/>
    <mergeCell ref="E65:F65"/>
    <mergeCell ref="E66:E67"/>
    <mergeCell ref="F66:F67"/>
    <mergeCell ref="E69:F69"/>
    <mergeCell ref="E70:E71"/>
    <mergeCell ref="F70:F71"/>
    <mergeCell ref="E73:F73"/>
    <mergeCell ref="E74:E75"/>
    <mergeCell ref="F74:F75"/>
    <mergeCell ref="E77:F77"/>
    <mergeCell ref="E78:E79"/>
    <mergeCell ref="F78:F79"/>
    <mergeCell ref="E81:F81"/>
    <mergeCell ref="E82:E83"/>
    <mergeCell ref="F82:F83"/>
    <mergeCell ref="E85:F85"/>
    <mergeCell ref="E86:E87"/>
    <mergeCell ref="F86:F87"/>
    <mergeCell ref="E89:F89"/>
    <mergeCell ref="E90:E91"/>
    <mergeCell ref="F90:F91"/>
    <mergeCell ref="E95:F95"/>
    <mergeCell ref="E96:E97"/>
    <mergeCell ref="F96:F97"/>
    <mergeCell ref="E99:F99"/>
    <mergeCell ref="E100:E101"/>
    <mergeCell ref="F100:F101"/>
    <mergeCell ref="E103:F103"/>
    <mergeCell ref="E104:E105"/>
    <mergeCell ref="F104:F105"/>
    <mergeCell ref="E107:F107"/>
    <mergeCell ref="E108:E109"/>
    <mergeCell ref="F108:F109"/>
    <mergeCell ref="E111:F111"/>
    <mergeCell ref="E112:E113"/>
    <mergeCell ref="F112:F113"/>
    <mergeCell ref="E115:F115"/>
    <mergeCell ref="E116:E117"/>
    <mergeCell ref="F116:F117"/>
    <mergeCell ref="E119:F119"/>
    <mergeCell ref="E120:E121"/>
    <mergeCell ref="F120:F121"/>
    <mergeCell ref="E125:F125"/>
    <mergeCell ref="E126:E127"/>
    <mergeCell ref="F126:F127"/>
    <mergeCell ref="E129:F129"/>
    <mergeCell ref="E130:E131"/>
    <mergeCell ref="F130:F131"/>
    <mergeCell ref="E133:F133"/>
    <mergeCell ref="E134:E135"/>
    <mergeCell ref="F134:F135"/>
    <mergeCell ref="E137:F137"/>
    <mergeCell ref="E138:E139"/>
    <mergeCell ref="F138:F139"/>
    <mergeCell ref="E141:F141"/>
    <mergeCell ref="E142:E143"/>
    <mergeCell ref="F142:F143"/>
    <mergeCell ref="E145:F145"/>
    <mergeCell ref="E146:E147"/>
    <mergeCell ref="F146:F147"/>
    <mergeCell ref="E149:F149"/>
    <mergeCell ref="E150:E151"/>
    <mergeCell ref="F150:F151"/>
    <mergeCell ref="E155:F155"/>
    <mergeCell ref="E156:E157"/>
    <mergeCell ref="F156:F157"/>
    <mergeCell ref="E159:F159"/>
    <mergeCell ref="E160:E161"/>
    <mergeCell ref="F160:F161"/>
    <mergeCell ref="E163:F163"/>
    <mergeCell ref="E164:E165"/>
    <mergeCell ref="F164:F165"/>
    <mergeCell ref="E167:F167"/>
    <mergeCell ref="E168:E169"/>
    <mergeCell ref="F168:F169"/>
    <mergeCell ref="E171:F171"/>
    <mergeCell ref="E172:E173"/>
    <mergeCell ref="F172:F173"/>
    <mergeCell ref="E175:F175"/>
    <mergeCell ref="E176:E177"/>
    <mergeCell ref="F176:F177"/>
    <mergeCell ref="E179:F179"/>
    <mergeCell ref="E180:E181"/>
    <mergeCell ref="F180:F181"/>
    <mergeCell ref="E185:F185"/>
    <mergeCell ref="E186:E187"/>
    <mergeCell ref="F186:F187"/>
    <mergeCell ref="E189:F189"/>
    <mergeCell ref="E190:E191"/>
    <mergeCell ref="F190:F191"/>
    <mergeCell ref="E193:F193"/>
    <mergeCell ref="E194:E195"/>
    <mergeCell ref="F194:F195"/>
    <mergeCell ref="E197:F197"/>
    <mergeCell ref="E198:E199"/>
    <mergeCell ref="F198:F199"/>
    <mergeCell ref="E201:F201"/>
    <mergeCell ref="E202:E203"/>
    <mergeCell ref="F202:F203"/>
    <mergeCell ref="E205:F205"/>
    <mergeCell ref="E206:E207"/>
    <mergeCell ref="F206:F207"/>
    <mergeCell ref="E209:F209"/>
    <mergeCell ref="E210:E211"/>
    <mergeCell ref="F210:F211"/>
    <mergeCell ref="E215:F215"/>
    <mergeCell ref="E216:E217"/>
    <mergeCell ref="F216:F217"/>
    <mergeCell ref="E219:F219"/>
    <mergeCell ref="E220:E221"/>
    <mergeCell ref="F220:F221"/>
    <mergeCell ref="E223:F223"/>
    <mergeCell ref="E224:E225"/>
    <mergeCell ref="F224:F225"/>
    <mergeCell ref="E227:F227"/>
    <mergeCell ref="E228:E229"/>
    <mergeCell ref="F228:F229"/>
    <mergeCell ref="E231:F231"/>
    <mergeCell ref="E232:E233"/>
    <mergeCell ref="F232:F233"/>
    <mergeCell ref="E235:F235"/>
    <mergeCell ref="E236:E237"/>
    <mergeCell ref="F236:F237"/>
    <mergeCell ref="E239:F239"/>
    <mergeCell ref="E240:E241"/>
    <mergeCell ref="F240:F24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Müller</dc:creator>
  <cp:keywords/>
  <dc:description/>
  <cp:lastModifiedBy>Jan Müller</cp:lastModifiedBy>
  <dcterms:created xsi:type="dcterms:W3CDTF">2017-10-09T11:34:13Z</dcterms:created>
  <dcterms:modified xsi:type="dcterms:W3CDTF">2017-10-28T10:58:31Z</dcterms:modified>
  <cp:category/>
  <cp:version/>
  <cp:contentType/>
  <cp:contentStatus/>
  <cp:revision>22</cp:revision>
</cp:coreProperties>
</file>